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432" yWindow="-192" windowWidth="23256" windowHeight="13176"/>
  </bookViews>
  <sheets>
    <sheet name="15ème" sheetId="18" r:id="rId1"/>
    <sheet name="14eme" sheetId="4" r:id="rId2"/>
    <sheet name="13eme" sheetId="5" r:id="rId3"/>
    <sheet name="12eme" sheetId="6" r:id="rId4"/>
    <sheet name="11eme" sheetId="7" r:id="rId5"/>
    <sheet name="10 ème" sheetId="8" r:id="rId6"/>
    <sheet name="9eme" sheetId="9" r:id="rId7"/>
    <sheet name="8eme" sheetId="10" r:id="rId8"/>
    <sheet name="7eme" sheetId="11" r:id="rId9"/>
    <sheet name="6eme" sheetId="12" r:id="rId10"/>
    <sheet name="5eme" sheetId="13" r:id="rId11"/>
    <sheet name="4eme" sheetId="14" r:id="rId12"/>
    <sheet name="3 eme" sheetId="15" r:id="rId13"/>
    <sheet name="2eme" sheetId="16" r:id="rId14"/>
    <sheet name="1ere" sheetId="17" r:id="rId15"/>
  </sheets>
  <definedNames>
    <definedName name="Print_Area" localSheetId="5">'10 ème'!$A$2:$M$16</definedName>
    <definedName name="Print_Area" localSheetId="4">'11eme'!$A$2:$M$15</definedName>
    <definedName name="Print_Area" localSheetId="2">'13eme'!$A$2:$M$22</definedName>
    <definedName name="Print_Area" localSheetId="1">'14eme'!$A$2:$M$6</definedName>
    <definedName name="Print_Area" localSheetId="14">'1ere'!$A$2:$O$9</definedName>
    <definedName name="Print_Area" localSheetId="11">'4eme'!$A$2:$M$14</definedName>
    <definedName name="Print_Area" localSheetId="9">'6eme'!$A$2:$M$15</definedName>
    <definedName name="Print_Area" localSheetId="7">'8eme'!$A$2:$M$16</definedName>
    <definedName name="Print_Area" localSheetId="6">'9eme'!$A$2:$M$10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18" l="1"/>
  <c r="L11" i="18"/>
  <c r="K16" i="18"/>
  <c r="L16" i="18"/>
  <c r="K26" i="18"/>
  <c r="L26" i="18"/>
  <c r="K29" i="18"/>
  <c r="L29" i="18"/>
  <c r="E42" i="18"/>
  <c r="H42" i="18"/>
  <c r="I42" i="18"/>
  <c r="J42" i="18"/>
  <c r="K42" i="18"/>
  <c r="L42" i="18"/>
  <c r="M42" i="18"/>
  <c r="D10" i="9"/>
  <c r="E10" i="9"/>
  <c r="I10" i="9"/>
  <c r="J10" i="9"/>
  <c r="K10" i="9"/>
  <c r="L10" i="9"/>
  <c r="M10" i="9"/>
  <c r="D6" i="13"/>
  <c r="E6" i="13"/>
  <c r="I6" i="13"/>
  <c r="J6" i="13"/>
  <c r="K6" i="13"/>
  <c r="L6" i="13"/>
  <c r="M6" i="13"/>
  <c r="K5" i="16"/>
  <c r="L5" i="16"/>
  <c r="D12" i="16"/>
  <c r="I12" i="16"/>
  <c r="J12" i="16"/>
  <c r="K12" i="16"/>
  <c r="L12" i="16"/>
  <c r="M12" i="16"/>
  <c r="L8" i="17"/>
  <c r="K8" i="17"/>
  <c r="J8" i="17"/>
  <c r="I8" i="17"/>
  <c r="L5" i="15"/>
  <c r="L29" i="15"/>
  <c r="K5" i="15"/>
  <c r="K29" i="15"/>
  <c r="J29" i="15"/>
  <c r="I29" i="15"/>
  <c r="L14" i="14"/>
  <c r="K14" i="14"/>
  <c r="J14" i="14"/>
  <c r="I14" i="14"/>
  <c r="L13" i="12"/>
  <c r="L14" i="12"/>
  <c r="L15" i="12"/>
  <c r="K13" i="12"/>
  <c r="K14" i="12"/>
  <c r="K15" i="12"/>
  <c r="J15" i="12"/>
  <c r="I15" i="12"/>
  <c r="M15" i="12"/>
  <c r="L18" i="11"/>
  <c r="L24" i="11"/>
  <c r="K18" i="11"/>
  <c r="K24" i="11"/>
  <c r="J24" i="11"/>
  <c r="I24" i="11"/>
  <c r="L16" i="10"/>
  <c r="K16" i="10"/>
  <c r="J16" i="10"/>
  <c r="I16" i="10"/>
  <c r="L16" i="8"/>
  <c r="K16" i="8"/>
  <c r="J16" i="8"/>
  <c r="I16" i="8"/>
  <c r="L9" i="6"/>
  <c r="L13" i="6"/>
  <c r="L31" i="6"/>
  <c r="L28" i="6"/>
  <c r="L32" i="6"/>
  <c r="L40" i="6"/>
  <c r="K9" i="6"/>
  <c r="K13" i="6"/>
  <c r="K31" i="6"/>
  <c r="K28" i="6"/>
  <c r="K32" i="6"/>
  <c r="K40" i="6"/>
  <c r="J36" i="6"/>
  <c r="J40" i="6"/>
  <c r="I23" i="6"/>
  <c r="I36" i="6"/>
  <c r="I40" i="6"/>
  <c r="L6" i="4"/>
  <c r="K6" i="4"/>
  <c r="J6" i="4"/>
  <c r="I6" i="4"/>
  <c r="M6" i="4"/>
  <c r="L8" i="5"/>
  <c r="L7" i="5"/>
  <c r="L20" i="5"/>
  <c r="L22" i="5"/>
  <c r="K8" i="5"/>
  <c r="K7" i="5"/>
  <c r="K20" i="5"/>
  <c r="K22" i="5"/>
  <c r="J22" i="5"/>
  <c r="I22" i="5"/>
  <c r="M22" i="5"/>
  <c r="M40" i="6"/>
  <c r="L15" i="7"/>
  <c r="K15" i="7"/>
  <c r="J10" i="7"/>
  <c r="J15" i="7"/>
  <c r="I10" i="7"/>
  <c r="I15" i="7"/>
  <c r="M15" i="7"/>
  <c r="M16" i="8"/>
  <c r="M16" i="10"/>
  <c r="M24" i="11"/>
  <c r="M8" i="17"/>
  <c r="M29" i="15"/>
  <c r="M14" i="14"/>
  <c r="D22" i="5"/>
  <c r="D40" i="6"/>
  <c r="D15" i="7"/>
  <c r="D16" i="8"/>
  <c r="D16" i="10"/>
  <c r="D24" i="11"/>
  <c r="D15" i="12"/>
  <c r="D14" i="14"/>
  <c r="D29" i="15"/>
  <c r="E29" i="15"/>
  <c r="E14" i="14"/>
  <c r="E15" i="12"/>
  <c r="E24" i="11"/>
  <c r="E16" i="10"/>
  <c r="E16" i="8"/>
  <c r="E15" i="7"/>
  <c r="E40" i="6"/>
  <c r="E22" i="5"/>
  <c r="E6" i="4"/>
  <c r="D8" i="17"/>
</calcChain>
</file>

<file path=xl/sharedStrings.xml><?xml version="1.0" encoding="utf-8"?>
<sst xmlns="http://schemas.openxmlformats.org/spreadsheetml/2006/main" count="599" uniqueCount="350">
  <si>
    <t>Pays</t>
  </si>
  <si>
    <t>CANADA</t>
  </si>
  <si>
    <t>Toronto</t>
  </si>
  <si>
    <t>Québec</t>
  </si>
  <si>
    <t>USA</t>
  </si>
  <si>
    <t>ATLANTA</t>
  </si>
  <si>
    <t>BOSTON</t>
  </si>
  <si>
    <t>CHICAGO</t>
  </si>
  <si>
    <t>MIAMI</t>
  </si>
  <si>
    <t>WASHINGTON</t>
  </si>
  <si>
    <t>LOS ANGELES</t>
  </si>
  <si>
    <t>SAN FRANCISCO</t>
  </si>
  <si>
    <t>NEW YORK</t>
  </si>
  <si>
    <t>Argentine</t>
  </si>
  <si>
    <t>Buenos Aires</t>
  </si>
  <si>
    <t>BOLIVIE</t>
  </si>
  <si>
    <t>LA PAZ</t>
  </si>
  <si>
    <t>Brésil (sauf Rio et Sao Paulo) Suriname</t>
  </si>
  <si>
    <t>BRESIL (Rio seul)</t>
  </si>
  <si>
    <t>RIO DE JANEIRO</t>
  </si>
  <si>
    <t>SAO PAULO</t>
  </si>
  <si>
    <t>CHILI</t>
  </si>
  <si>
    <t>SANTIAGO</t>
  </si>
  <si>
    <t>COLOMBIE</t>
  </si>
  <si>
    <t>BOGOTA</t>
  </si>
  <si>
    <t xml:space="preserve">COSTA RICA Honduras Nicaragua </t>
  </si>
  <si>
    <t>EQUATEUR</t>
  </si>
  <si>
    <t>QUITO</t>
  </si>
  <si>
    <t>GUATEMALA Salvador</t>
  </si>
  <si>
    <t>HAITI</t>
  </si>
  <si>
    <t>Port-au-Prince</t>
  </si>
  <si>
    <t>Mexique</t>
  </si>
  <si>
    <t>MEXICO</t>
  </si>
  <si>
    <t>Panama Cuba Jamaïque</t>
  </si>
  <si>
    <t>Paraguay</t>
  </si>
  <si>
    <t>Assomption</t>
  </si>
  <si>
    <t>PEROU</t>
  </si>
  <si>
    <t>LIMA</t>
  </si>
  <si>
    <t xml:space="preserve">Rep Dominicaine </t>
  </si>
  <si>
    <t xml:space="preserve">St Domingue </t>
  </si>
  <si>
    <t xml:space="preserve">Uruguay </t>
  </si>
  <si>
    <t>Montevideo</t>
  </si>
  <si>
    <t>VENEZUELA Ste-Lucie Trinité et Tobago</t>
  </si>
  <si>
    <t>DANEMARK</t>
  </si>
  <si>
    <t>COPENHAGUE</t>
  </si>
  <si>
    <t>Finlande Lituanie Lettonie Estonie</t>
  </si>
  <si>
    <t>Irlande</t>
  </si>
  <si>
    <t>DUBLIN</t>
  </si>
  <si>
    <t>Norvège Islande</t>
  </si>
  <si>
    <t>ROYAUME UNI</t>
  </si>
  <si>
    <t>EDIMBOURG</t>
  </si>
  <si>
    <t>LONDRES</t>
  </si>
  <si>
    <t>SUEDE</t>
  </si>
  <si>
    <t>STOCKHOLM</t>
  </si>
  <si>
    <t>Belgique</t>
  </si>
  <si>
    <t>BRUXELLES</t>
  </si>
  <si>
    <t>Luxembourg</t>
  </si>
  <si>
    <t xml:space="preserve">LUXEMBOURG </t>
  </si>
  <si>
    <t>PAYS-BAS</t>
  </si>
  <si>
    <t>AMSTERDAM</t>
  </si>
  <si>
    <t>Allemagne</t>
  </si>
  <si>
    <t>Autriche Slovaquie Slovénie</t>
  </si>
  <si>
    <t>SUISSE</t>
  </si>
  <si>
    <t>ZURICH</t>
  </si>
  <si>
    <t>GENEVE</t>
  </si>
  <si>
    <t>Arménie Géorgie</t>
  </si>
  <si>
    <t>Bulgarie Bosnie Macédoine Albanie Kosovo Montenegro</t>
  </si>
  <si>
    <t>CROATIE</t>
  </si>
  <si>
    <t>ZAGREB</t>
  </si>
  <si>
    <t>HONGRIE</t>
  </si>
  <si>
    <t>BUDAPEST</t>
  </si>
  <si>
    <t>POLOGNE</t>
  </si>
  <si>
    <t>Rep Tchèque</t>
  </si>
  <si>
    <t>Prague</t>
  </si>
  <si>
    <t>Roumanie Moldavie</t>
  </si>
  <si>
    <t>Russie Biélorussie</t>
  </si>
  <si>
    <t>SERBIE</t>
  </si>
  <si>
    <t>BELGRADE</t>
  </si>
  <si>
    <t>UKRAINE</t>
  </si>
  <si>
    <t>KIEV</t>
  </si>
  <si>
    <t>CHYPRE</t>
  </si>
  <si>
    <t>NICOSIE</t>
  </si>
  <si>
    <t>GRECE</t>
  </si>
  <si>
    <t>Italie Malte Vatican</t>
  </si>
  <si>
    <t>Italie</t>
  </si>
  <si>
    <t>MONACO</t>
  </si>
  <si>
    <t>TURQUIE</t>
  </si>
  <si>
    <t>ANDORRE</t>
  </si>
  <si>
    <t>Espagne</t>
  </si>
  <si>
    <t>BARCELONE</t>
  </si>
  <si>
    <t>ESPAGNE</t>
  </si>
  <si>
    <t>Portugal</t>
  </si>
  <si>
    <t>ALGERIE</t>
  </si>
  <si>
    <t>ORAN</t>
  </si>
  <si>
    <t>ANNABA</t>
  </si>
  <si>
    <t>ALGER</t>
  </si>
  <si>
    <t>EGYPTE</t>
  </si>
  <si>
    <t>MAROC</t>
  </si>
  <si>
    <t>TANGER</t>
  </si>
  <si>
    <t>FES</t>
  </si>
  <si>
    <t>AGADIR</t>
  </si>
  <si>
    <t>MARRAKECH</t>
  </si>
  <si>
    <t>RABAT</t>
  </si>
  <si>
    <t>CASABLANCA</t>
  </si>
  <si>
    <t>Tunisie Lybie</t>
  </si>
  <si>
    <t>BENIN</t>
  </si>
  <si>
    <t>COTONOU</t>
  </si>
  <si>
    <t>BURKINA FASO</t>
  </si>
  <si>
    <t>OUAGADOUGOU</t>
  </si>
  <si>
    <t>COTE D`IVOIRE</t>
  </si>
  <si>
    <t>ABIDJAN</t>
  </si>
  <si>
    <t>GUINEE</t>
  </si>
  <si>
    <t>CONAKRY</t>
  </si>
  <si>
    <t>MALI</t>
  </si>
  <si>
    <t>BAMAKO</t>
  </si>
  <si>
    <t>MAURITANIE</t>
  </si>
  <si>
    <t>NOUAKCHOTT</t>
  </si>
  <si>
    <t>NIGER</t>
  </si>
  <si>
    <t>NIAMEY</t>
  </si>
  <si>
    <t>Sénégal Guinée Bissao Cap-Vert</t>
  </si>
  <si>
    <t>Togo Ghana</t>
  </si>
  <si>
    <t>Afrique du S Mozambique Namibie Botswana</t>
  </si>
  <si>
    <t>ANGOLA</t>
  </si>
  <si>
    <t>LUANDA</t>
  </si>
  <si>
    <t>CAMEROUN + Guinée équatoriale</t>
  </si>
  <si>
    <t>COMORES</t>
  </si>
  <si>
    <t>MORONI</t>
  </si>
  <si>
    <t xml:space="preserve">CONGO </t>
  </si>
  <si>
    <t>DJIBOUTI</t>
  </si>
  <si>
    <t>Ethiopie Soudan Soudan du Sud</t>
  </si>
  <si>
    <t>GABON</t>
  </si>
  <si>
    <t>Kenya Ouganda Rwanda Burundi Tanzanie Zambie Zimbabwe</t>
  </si>
  <si>
    <t>MADAGASCAR</t>
  </si>
  <si>
    <t>Maurice + Seychelles</t>
  </si>
  <si>
    <t>NIGERIA</t>
  </si>
  <si>
    <t>Rép Centrafricaine</t>
  </si>
  <si>
    <t>BANGUI</t>
  </si>
  <si>
    <t>KINSHASA</t>
  </si>
  <si>
    <t>TCHAD</t>
  </si>
  <si>
    <t>N'DJAMENA</t>
  </si>
  <si>
    <t>Arabie Saoudite (Djeddah seul) + Yemen</t>
  </si>
  <si>
    <t>Arabie Saoudite (Riyad seul) + Koweit</t>
  </si>
  <si>
    <t>Emirats Arabes Unis + Oman</t>
  </si>
  <si>
    <t>IRAN Pakistan Afghanistan Azerbaïdjan Turkmen Kazakh Tadjik Ouzbek Kirghizistan</t>
  </si>
  <si>
    <t>JORDANIE, Irak</t>
  </si>
  <si>
    <t>Liban Syrie</t>
  </si>
  <si>
    <t>JERUSALEM</t>
  </si>
  <si>
    <t>ISRAEL Tel Aviv + Haïfa</t>
  </si>
  <si>
    <t>Australie Fidji Papouasie Nouvelle Guinée</t>
  </si>
  <si>
    <t>CAMBODGE</t>
  </si>
  <si>
    <t>PHNOM PENH</t>
  </si>
  <si>
    <t>CHINE (canton wuhan chengdu)</t>
  </si>
  <si>
    <t>Chine (Pékin  Shenyang) Mongolie Corée du Nord</t>
  </si>
  <si>
    <t>CHINE Hong Kong</t>
  </si>
  <si>
    <t>HONG KONG</t>
  </si>
  <si>
    <t>CHINE Shanghai</t>
  </si>
  <si>
    <t>SHANGHAI</t>
  </si>
  <si>
    <t>Corée du Sud et Taiwan</t>
  </si>
  <si>
    <t>Inde(sauf Pondichéry) Bangladesh Nepal Sri Lanka</t>
  </si>
  <si>
    <t>Pondichéry</t>
  </si>
  <si>
    <t>INDONESIE</t>
  </si>
  <si>
    <t>JAKARTA</t>
  </si>
  <si>
    <t>JAPON</t>
  </si>
  <si>
    <t>LAOS</t>
  </si>
  <si>
    <t>VIENTIANE</t>
  </si>
  <si>
    <t>Malaisie Brunei</t>
  </si>
  <si>
    <t>WELLINGTON</t>
  </si>
  <si>
    <t>PHILIPPINES</t>
  </si>
  <si>
    <t>MANILLE</t>
  </si>
  <si>
    <t>SINGAPOUR</t>
  </si>
  <si>
    <t>Thaïlande Birmanie</t>
  </si>
  <si>
    <t>VANUATU</t>
  </si>
  <si>
    <t>PORT VILA</t>
  </si>
  <si>
    <t>VIETNAM</t>
  </si>
  <si>
    <t>Tegucigalpa</t>
  </si>
  <si>
    <t>Managua</t>
  </si>
  <si>
    <t>Paramaribo</t>
  </si>
  <si>
    <t xml:space="preserve">Recife </t>
  </si>
  <si>
    <t>San Salvador</t>
  </si>
  <si>
    <t>La Havane</t>
  </si>
  <si>
    <t xml:space="preserve"> Kingston</t>
  </si>
  <si>
    <t>Caracas</t>
  </si>
  <si>
    <t xml:space="preserve"> Castries Port d'Espagne</t>
  </si>
  <si>
    <t>Helsinki</t>
  </si>
  <si>
    <t xml:space="preserve"> Vilnius </t>
  </si>
  <si>
    <t xml:space="preserve">Riga </t>
  </si>
  <si>
    <t>Tallinn</t>
  </si>
  <si>
    <t>Reykjavik</t>
  </si>
  <si>
    <t>Hambourg</t>
  </si>
  <si>
    <t xml:space="preserve">Francfort </t>
  </si>
  <si>
    <t>Düsseldorf</t>
  </si>
  <si>
    <t>Vienne</t>
  </si>
  <si>
    <t>Erevan</t>
  </si>
  <si>
    <t>Sofia</t>
  </si>
  <si>
    <t>Skopje</t>
  </si>
  <si>
    <t>Podgorica</t>
  </si>
  <si>
    <t>VARSOVIE</t>
  </si>
  <si>
    <t>Chisinau</t>
  </si>
  <si>
    <t>Saint-Petersbourg</t>
  </si>
  <si>
    <r>
      <t>Athenes</t>
    </r>
    <r>
      <rPr>
        <sz val="9"/>
        <rFont val="Arial Narrow"/>
        <family val="2"/>
      </rPr>
      <t/>
    </r>
  </si>
  <si>
    <t>Rome</t>
  </si>
  <si>
    <t xml:space="preserve">La Valette </t>
  </si>
  <si>
    <t>Saint siège</t>
  </si>
  <si>
    <t xml:space="preserve"> Turin</t>
  </si>
  <si>
    <t>Ankara</t>
  </si>
  <si>
    <t>MADRID</t>
  </si>
  <si>
    <t>Bilbao</t>
  </si>
  <si>
    <t>Lisbonne</t>
  </si>
  <si>
    <t xml:space="preserve"> Porto</t>
  </si>
  <si>
    <t>Le Caire</t>
  </si>
  <si>
    <t>TUNIS</t>
  </si>
  <si>
    <t>Bissao</t>
  </si>
  <si>
    <t xml:space="preserve"> Praia</t>
  </si>
  <si>
    <t>LOME</t>
  </si>
  <si>
    <t xml:space="preserve"> ACCRA</t>
  </si>
  <si>
    <t>Johannesbourg</t>
  </si>
  <si>
    <t xml:space="preserve"> Le Cap </t>
  </si>
  <si>
    <t>Maputo</t>
  </si>
  <si>
    <t xml:space="preserve"> Windoek</t>
  </si>
  <si>
    <t xml:space="preserve"> Gaborone</t>
  </si>
  <si>
    <t>DOUALA</t>
  </si>
  <si>
    <t xml:space="preserve"> YAOUNDE </t>
  </si>
  <si>
    <t>Malabo</t>
  </si>
  <si>
    <t>Pointe Noire</t>
  </si>
  <si>
    <t xml:space="preserve"> Brazzaville</t>
  </si>
  <si>
    <t>Khartoum</t>
  </si>
  <si>
    <t xml:space="preserve"> Djouba</t>
  </si>
  <si>
    <t>Port Gentil</t>
  </si>
  <si>
    <t>Nairobi</t>
  </si>
  <si>
    <t xml:space="preserve"> Kigali</t>
  </si>
  <si>
    <t xml:space="preserve"> Bujumbura</t>
  </si>
  <si>
    <t xml:space="preserve"> Harare</t>
  </si>
  <si>
    <t xml:space="preserve"> Lusaka</t>
  </si>
  <si>
    <t xml:space="preserve"> Kampala </t>
  </si>
  <si>
    <t xml:space="preserve"> Dar es Salam</t>
  </si>
  <si>
    <t xml:space="preserve">Diego-Suarez </t>
  </si>
  <si>
    <t xml:space="preserve">Majunga </t>
  </si>
  <si>
    <t>Tamatave</t>
  </si>
  <si>
    <t>VICTORIA</t>
  </si>
  <si>
    <t>PORT LOUIS</t>
  </si>
  <si>
    <t>Djeddah</t>
  </si>
  <si>
    <t>RIYAD</t>
  </si>
  <si>
    <t>Dubai</t>
  </si>
  <si>
    <t>Islamabad</t>
  </si>
  <si>
    <t xml:space="preserve"> Karachi </t>
  </si>
  <si>
    <t xml:space="preserve">Kaboul </t>
  </si>
  <si>
    <t>Achgabat Astana Almaty Douchanbe Tachkent</t>
  </si>
  <si>
    <t>Bagdad</t>
  </si>
  <si>
    <t xml:space="preserve">AMMAN </t>
  </si>
  <si>
    <t>BEYROUTH</t>
  </si>
  <si>
    <t xml:space="preserve"> Damas</t>
  </si>
  <si>
    <t>Qatar  Bahrein</t>
  </si>
  <si>
    <t>Doha</t>
  </si>
  <si>
    <t xml:space="preserve"> Manama</t>
  </si>
  <si>
    <t>TEL AVIV</t>
  </si>
  <si>
    <t xml:space="preserve"> HAIFA</t>
  </si>
  <si>
    <t>SYDNEY</t>
  </si>
  <si>
    <t xml:space="preserve"> Canberra </t>
  </si>
  <si>
    <t>Port Moresby</t>
  </si>
  <si>
    <t>Shenyang</t>
  </si>
  <si>
    <t xml:space="preserve"> Oulan Bator </t>
  </si>
  <si>
    <t>Pyongyang</t>
  </si>
  <si>
    <t>TAIPEI</t>
  </si>
  <si>
    <t>Bangalore</t>
  </si>
  <si>
    <t xml:space="preserve"> Bombay </t>
  </si>
  <si>
    <t>Calcutta</t>
  </si>
  <si>
    <t xml:space="preserve"> New Delhi </t>
  </si>
  <si>
    <t>Dacca</t>
  </si>
  <si>
    <t xml:space="preserve"> Kathmandou </t>
  </si>
  <si>
    <t>Colombo</t>
  </si>
  <si>
    <t>Tokyo</t>
  </si>
  <si>
    <t xml:space="preserve"> Kyoto</t>
  </si>
  <si>
    <t>Bandar Seri Begawan</t>
  </si>
  <si>
    <t>Bangkok</t>
  </si>
  <si>
    <t xml:space="preserve"> Rangoun</t>
  </si>
  <si>
    <r>
      <t>Ho Chi Minh Ville</t>
    </r>
    <r>
      <rPr>
        <sz val="9"/>
        <rFont val="Arial Narrow"/>
        <family val="2"/>
      </rPr>
      <t/>
    </r>
  </si>
  <si>
    <t xml:space="preserve"> Hanoi</t>
  </si>
  <si>
    <t>MUNICH</t>
  </si>
  <si>
    <t>Votes FDM</t>
  </si>
  <si>
    <t>Votes Hollande</t>
  </si>
  <si>
    <t>Suffrages exprimés aux présidentielles 2012</t>
  </si>
  <si>
    <t>MONTREAL</t>
  </si>
  <si>
    <t xml:space="preserve"> Moncton et Halifax</t>
  </si>
  <si>
    <r>
      <t>Vancouver</t>
    </r>
    <r>
      <rPr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Calgary</t>
    </r>
  </si>
  <si>
    <r>
      <t>Houston</t>
    </r>
    <r>
      <rPr>
        <sz val="11"/>
        <color theme="1"/>
        <rFont val="Calibri"/>
        <family val="2"/>
        <scheme val="minor"/>
      </rPr>
      <t xml:space="preserve"> La Nouvelle Orleans</t>
    </r>
  </si>
  <si>
    <r>
      <t>Brasilia</t>
    </r>
    <r>
      <rPr>
        <sz val="11"/>
        <color theme="1"/>
        <rFont val="Calibri"/>
        <family val="2"/>
        <scheme val="minor"/>
      </rPr>
      <t xml:space="preserve"> </t>
    </r>
  </si>
  <si>
    <r>
      <t>San Jose</t>
    </r>
    <r>
      <rPr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</si>
  <si>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r>
      <t>Guatemala</t>
    </r>
    <r>
      <rPr>
        <sz val="11"/>
        <color theme="1"/>
        <rFont val="Calibri"/>
        <family val="2"/>
        <scheme val="minor"/>
      </rPr>
      <t xml:space="preserve"> </t>
    </r>
  </si>
  <si>
    <r>
      <t>Panama</t>
    </r>
    <r>
      <rPr>
        <sz val="11"/>
        <rFont val="Calibri"/>
        <family val="2"/>
        <scheme val="minor"/>
      </rPr>
      <t xml:space="preserve"> </t>
    </r>
  </si>
  <si>
    <r>
      <t>Oslo</t>
    </r>
    <r>
      <rPr>
        <sz val="11"/>
        <color theme="1"/>
        <rFont val="Calibri"/>
        <family val="2"/>
        <scheme val="minor"/>
      </rPr>
      <t xml:space="preserve"> </t>
    </r>
  </si>
  <si>
    <r>
      <t>Berlin</t>
    </r>
    <r>
      <rPr>
        <sz val="11"/>
        <color theme="1"/>
        <rFont val="Calibri"/>
        <family val="2"/>
        <scheme val="minor"/>
      </rPr>
      <t xml:space="preserve"> </t>
    </r>
  </si>
  <si>
    <r>
      <t>Bucarest</t>
    </r>
    <r>
      <rPr>
        <sz val="11"/>
        <color theme="1"/>
        <rFont val="Calibri"/>
        <family val="2"/>
        <scheme val="minor"/>
      </rPr>
      <t xml:space="preserve"> </t>
    </r>
  </si>
  <si>
    <r>
      <t>Moscou</t>
    </r>
    <r>
      <rPr>
        <sz val="11"/>
        <color theme="1"/>
        <rFont val="Calibri"/>
        <family val="2"/>
        <scheme val="minor"/>
      </rPr>
      <t xml:space="preserve"> </t>
    </r>
  </si>
  <si>
    <r>
      <t>MILAN</t>
    </r>
    <r>
      <rPr>
        <sz val="11"/>
        <color theme="1"/>
        <rFont val="Calibri"/>
        <family val="2"/>
        <scheme val="minor"/>
      </rPr>
      <t xml:space="preserve"> </t>
    </r>
  </si>
  <si>
    <r>
      <t>Istanbul</t>
    </r>
    <r>
      <rPr>
        <sz val="11"/>
        <color theme="1"/>
        <rFont val="Calibri"/>
        <family val="2"/>
        <scheme val="minor"/>
      </rPr>
      <t xml:space="preserve"> </t>
    </r>
  </si>
  <si>
    <r>
      <t>DAKAR</t>
    </r>
    <r>
      <rPr>
        <sz val="11"/>
        <color theme="1"/>
        <rFont val="Calibri"/>
        <family val="2"/>
        <scheme val="minor"/>
      </rPr>
      <t xml:space="preserve"> </t>
    </r>
  </si>
  <si>
    <r>
      <t>Addis-Abeba</t>
    </r>
    <r>
      <rPr>
        <sz val="11"/>
        <color theme="1"/>
        <rFont val="Calibri"/>
        <family val="2"/>
        <scheme val="minor"/>
      </rPr>
      <t xml:space="preserve"> </t>
    </r>
  </si>
  <si>
    <r>
      <t>LIBREVILLE</t>
    </r>
    <r>
      <rPr>
        <sz val="11"/>
        <color theme="1"/>
        <rFont val="Calibri"/>
        <family val="2"/>
        <scheme val="minor"/>
      </rPr>
      <t xml:space="preserve"> </t>
    </r>
  </si>
  <si>
    <r>
      <t>TANANARIVE</t>
    </r>
    <r>
      <rPr>
        <sz val="11"/>
        <color theme="1"/>
        <rFont val="Calibri"/>
        <family val="2"/>
        <scheme val="minor"/>
      </rPr>
      <t xml:space="preserve"> </t>
    </r>
  </si>
  <si>
    <r>
      <t>Lagos</t>
    </r>
    <r>
      <rPr>
        <sz val="11"/>
        <color theme="1"/>
        <rFont val="Calibri"/>
        <family val="2"/>
        <scheme val="minor"/>
      </rPr>
      <t xml:space="preserve"> Abuja</t>
    </r>
  </si>
  <si>
    <r>
      <t>TEHERAN</t>
    </r>
    <r>
      <rPr>
        <sz val="11"/>
        <color theme="1"/>
        <rFont val="Calibri"/>
        <family val="2"/>
        <scheme val="minor"/>
      </rPr>
      <t xml:space="preserve">  </t>
    </r>
  </si>
  <si>
    <r>
      <t>Pékin</t>
    </r>
    <r>
      <rPr>
        <sz val="11"/>
        <rFont val="Calibri"/>
        <family val="2"/>
        <scheme val="minor"/>
      </rPr>
      <t xml:space="preserve"> </t>
    </r>
  </si>
  <si>
    <r>
      <t>SEOUL</t>
    </r>
    <r>
      <rPr>
        <sz val="11"/>
        <rFont val="Calibri"/>
        <family val="2"/>
        <scheme val="minor"/>
      </rPr>
      <t xml:space="preserve">  </t>
    </r>
  </si>
  <si>
    <r>
      <t>Kuala Lumpur</t>
    </r>
    <r>
      <rPr>
        <sz val="11"/>
        <rFont val="Calibri"/>
        <family val="2"/>
        <scheme val="minor"/>
      </rPr>
      <t xml:space="preserve"> </t>
    </r>
  </si>
  <si>
    <t>Mapou</t>
  </si>
  <si>
    <t>Curepipe</t>
  </si>
  <si>
    <t>RDC-CONGO</t>
  </si>
  <si>
    <t xml:space="preserve"> Chengdu</t>
  </si>
  <si>
    <t>Canton</t>
  </si>
  <si>
    <t xml:space="preserve"> Wuhan</t>
  </si>
  <si>
    <t xml:space="preserve">Inde (Pondichéry ) </t>
  </si>
  <si>
    <t>Bali</t>
  </si>
  <si>
    <t>Nouvelle ZELANDE</t>
  </si>
  <si>
    <t>BRESIL(San Paulo seu)l</t>
  </si>
  <si>
    <t>Ekaterinbourg</t>
  </si>
  <si>
    <t>Minsk</t>
  </si>
  <si>
    <t>Thessalonique</t>
  </si>
  <si>
    <t xml:space="preserve">Naples </t>
  </si>
  <si>
    <t>Gênes</t>
  </si>
  <si>
    <t xml:space="preserve">Séville </t>
  </si>
  <si>
    <t>*Le nombre exact de délégués consulaires sera connu de façon définitive après la clotûre des listes au 31 décembre</t>
  </si>
  <si>
    <t>Nombre de conseillers à l'AFE</t>
  </si>
  <si>
    <t>Nombre de candidats devant composer la liste</t>
  </si>
  <si>
    <t>Nouvelle circonscription  AFE</t>
  </si>
  <si>
    <t>Adhérents FDM 2012/2013</t>
  </si>
  <si>
    <t>Nombre inscrits</t>
  </si>
  <si>
    <t>Liste électorale consulaire (LEC)</t>
  </si>
  <si>
    <t>Tbilissi</t>
  </si>
  <si>
    <t xml:space="preserve">Sarajevo </t>
  </si>
  <si>
    <t>Tirana</t>
  </si>
  <si>
    <t xml:space="preserve">Pristina </t>
  </si>
  <si>
    <t>Cracovie</t>
  </si>
  <si>
    <t>Suffrages exprimés élect. AFE 2006/2009</t>
  </si>
  <si>
    <t>Bratislava</t>
  </si>
  <si>
    <t>Ljubljana</t>
  </si>
  <si>
    <t>Sarrebruck</t>
  </si>
  <si>
    <t>Stuttgart</t>
  </si>
  <si>
    <t>Alexandrie</t>
  </si>
  <si>
    <t>Tripoli</t>
  </si>
  <si>
    <t>Abou Dhabi</t>
  </si>
  <si>
    <t>Mascate</t>
  </si>
  <si>
    <t>Koweit</t>
  </si>
  <si>
    <t xml:space="preserve">Bakou </t>
  </si>
  <si>
    <t>Sanaa</t>
  </si>
  <si>
    <r>
      <t>Nombre de candidats devant composer la liste</t>
    </r>
    <r>
      <rPr>
        <b/>
        <sz val="12"/>
        <rFont val="Calibri"/>
        <family val="2"/>
        <scheme val="minor"/>
      </rPr>
      <t>**</t>
    </r>
  </si>
  <si>
    <t>Nombre de conseillers consulaires (CC)</t>
  </si>
  <si>
    <t>Nombre de délégués consulaires (DC) * le cas échéant (chiffres non définitifs)</t>
  </si>
  <si>
    <t>Nombre de délégués consulaires (DC) ** le cas échéant (chiffres non définitifs)</t>
  </si>
  <si>
    <t>Election 2014 - Tableau de données par circonscriptions consulaires</t>
  </si>
  <si>
    <t xml:space="preserve">** Voir fiche n°5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</si>
</sst>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1]_-;\-* #,##0.00\ [$€-1]_-;_-* &quot;-&quot;??\ [$€-1]_-;_-@_-"/>
    <numFmt numFmtId="165" formatCode="_-* #,##0\ _€_-;\-* #,##0\ _€_-;_-* &quot;-&quot;??\ _€_-;_-@_-"/>
  </numFmts>
  <fonts count="32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1"/>
      <color rgb="FFA1180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A11801"/>
      <name val="Calibri"/>
      <family val="2"/>
      <scheme val="minor"/>
    </font>
    <font>
      <sz val="12"/>
      <name val="Calibri"/>
      <family val="2"/>
      <scheme val="minor"/>
    </font>
    <font>
      <sz val="12"/>
      <color rgb="FFA1180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D4FCD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8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3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wrapText="1"/>
    </xf>
    <xf numFmtId="3" fontId="9" fillId="4" borderId="4" xfId="0" applyNumberFormat="1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3" fontId="0" fillId="4" borderId="7" xfId="0" applyNumberFormat="1" applyFont="1" applyFill="1" applyBorder="1" applyAlignment="1">
      <alignment horizontal="center"/>
    </xf>
    <xf numFmtId="0" fontId="0" fillId="4" borderId="0" xfId="0" applyFill="1" applyBorder="1"/>
    <xf numFmtId="3" fontId="0" fillId="4" borderId="8" xfId="0" applyNumberFormat="1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13" fillId="0" borderId="17" xfId="0" applyFont="1" applyBorder="1" applyAlignment="1">
      <alignment wrapText="1"/>
    </xf>
    <xf numFmtId="3" fontId="13" fillId="0" borderId="17" xfId="0" applyNumberFormat="1" applyFont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0" fillId="7" borderId="0" xfId="0" applyFill="1"/>
    <xf numFmtId="0" fontId="0" fillId="4" borderId="23" xfId="0" applyFont="1" applyFill="1" applyBorder="1" applyAlignment="1">
      <alignment wrapText="1"/>
    </xf>
    <xf numFmtId="0" fontId="10" fillId="4" borderId="23" xfId="0" applyFont="1" applyFill="1" applyBorder="1" applyAlignment="1">
      <alignment wrapText="1"/>
    </xf>
    <xf numFmtId="3" fontId="0" fillId="4" borderId="23" xfId="0" applyNumberFormat="1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/>
    </xf>
    <xf numFmtId="3" fontId="0" fillId="4" borderId="25" xfId="0" applyNumberFormat="1" applyFont="1" applyFill="1" applyBorder="1" applyAlignment="1">
      <alignment horizontal="center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20" xfId="0" applyFont="1" applyFill="1" applyBorder="1" applyAlignment="1">
      <alignment wrapText="1"/>
    </xf>
    <xf numFmtId="3" fontId="0" fillId="4" borderId="20" xfId="0" applyNumberFormat="1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4" borderId="33" xfId="0" applyFont="1" applyFill="1" applyBorder="1" applyAlignment="1">
      <alignment horizontal="center"/>
    </xf>
    <xf numFmtId="0" fontId="0" fillId="6" borderId="25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/>
    </xf>
    <xf numFmtId="0" fontId="7" fillId="6" borderId="32" xfId="0" applyFont="1" applyFill="1" applyBorder="1" applyAlignment="1">
      <alignment horizontal="center"/>
    </xf>
    <xf numFmtId="3" fontId="0" fillId="13" borderId="23" xfId="0" applyNumberFormat="1" applyFont="1" applyFill="1" applyBorder="1" applyAlignment="1">
      <alignment horizontal="center"/>
    </xf>
    <xf numFmtId="3" fontId="0" fillId="13" borderId="1" xfId="0" applyNumberFormat="1" applyFont="1" applyFill="1" applyBorder="1" applyAlignment="1">
      <alignment horizontal="center"/>
    </xf>
    <xf numFmtId="3" fontId="7" fillId="13" borderId="20" xfId="0" applyNumberFormat="1" applyFont="1" applyFill="1" applyBorder="1" applyAlignment="1">
      <alignment horizontal="center"/>
    </xf>
    <xf numFmtId="3" fontId="7" fillId="13" borderId="2" xfId="0" applyNumberFormat="1" applyFont="1" applyFill="1" applyBorder="1" applyAlignment="1">
      <alignment horizontal="center"/>
    </xf>
    <xf numFmtId="3" fontId="7" fillId="13" borderId="1" xfId="0" applyNumberFormat="1" applyFont="1" applyFill="1" applyBorder="1" applyAlignment="1">
      <alignment horizontal="center"/>
    </xf>
    <xf numFmtId="3" fontId="0" fillId="13" borderId="20" xfId="0" applyNumberFormat="1" applyFont="1" applyFill="1" applyBorder="1" applyAlignment="1">
      <alignment horizontal="center"/>
    </xf>
    <xf numFmtId="3" fontId="0" fillId="13" borderId="1" xfId="0" applyNumberFormat="1" applyFont="1" applyFill="1" applyBorder="1" applyAlignment="1">
      <alignment horizontal="center" vertical="center"/>
    </xf>
    <xf numFmtId="3" fontId="16" fillId="14" borderId="20" xfId="0" applyNumberFormat="1" applyFont="1" applyFill="1" applyBorder="1" applyAlignment="1">
      <alignment horizontal="center"/>
    </xf>
    <xf numFmtId="3" fontId="8" fillId="13" borderId="1" xfId="0" applyNumberFormat="1" applyFont="1" applyFill="1" applyBorder="1" applyAlignment="1">
      <alignment horizontal="center"/>
    </xf>
    <xf numFmtId="3" fontId="8" fillId="1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/>
    </xf>
    <xf numFmtId="0" fontId="0" fillId="6" borderId="24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3" fontId="0" fillId="15" borderId="1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0" fillId="6" borderId="17" xfId="0" applyFont="1" applyFill="1" applyBorder="1" applyAlignment="1">
      <alignment horizontal="center"/>
    </xf>
    <xf numFmtId="3" fontId="0" fillId="15" borderId="2" xfId="0" applyNumberFormat="1" applyFont="1" applyFill="1" applyBorder="1" applyAlignment="1">
      <alignment horizontal="center"/>
    </xf>
    <xf numFmtId="3" fontId="0" fillId="15" borderId="23" xfId="0" applyNumberFormat="1" applyFont="1" applyFill="1" applyBorder="1" applyAlignment="1">
      <alignment horizontal="center"/>
    </xf>
    <xf numFmtId="3" fontId="0" fillId="15" borderId="3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8" fillId="10" borderId="21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 wrapText="1"/>
    </xf>
    <xf numFmtId="0" fontId="19" fillId="11" borderId="16" xfId="0" applyFont="1" applyFill="1" applyBorder="1" applyAlignment="1">
      <alignment horizontal="center" vertical="center" wrapText="1"/>
    </xf>
    <xf numFmtId="0" fontId="20" fillId="12" borderId="38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165" fontId="7" fillId="4" borderId="20" xfId="11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vertical="center" wrapText="1"/>
    </xf>
    <xf numFmtId="3" fontId="0" fillId="4" borderId="5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0" fontId="19" fillId="16" borderId="16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7" fillId="4" borderId="32" xfId="0" applyNumberFormat="1" applyFont="1" applyFill="1" applyBorder="1" applyAlignment="1">
      <alignment horizontal="center"/>
    </xf>
    <xf numFmtId="3" fontId="7" fillId="4" borderId="20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7" fillId="4" borderId="18" xfId="0" applyNumberFormat="1" applyFont="1" applyFill="1" applyBorder="1" applyAlignment="1">
      <alignment horizontal="center"/>
    </xf>
    <xf numFmtId="0" fontId="12" fillId="4" borderId="23" xfId="0" applyFont="1" applyFill="1" applyBorder="1" applyAlignment="1">
      <alignment wrapText="1"/>
    </xf>
    <xf numFmtId="0" fontId="0" fillId="4" borderId="35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3" fontId="0" fillId="4" borderId="3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wrapText="1"/>
    </xf>
    <xf numFmtId="0" fontId="0" fillId="4" borderId="10" xfId="0" applyFont="1" applyFill="1" applyBorder="1" applyAlignment="1">
      <alignment wrapText="1"/>
    </xf>
    <xf numFmtId="3" fontId="0" fillId="4" borderId="13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2" fillId="0" borderId="0" xfId="0" applyFont="1" applyBorder="1"/>
    <xf numFmtId="0" fontId="9" fillId="4" borderId="20" xfId="0" applyFont="1" applyFill="1" applyBorder="1" applyAlignment="1">
      <alignment wrapText="1"/>
    </xf>
    <xf numFmtId="3" fontId="9" fillId="4" borderId="20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5" fillId="4" borderId="3" xfId="0" applyFont="1" applyFill="1" applyBorder="1" applyAlignment="1">
      <alignment wrapText="1"/>
    </xf>
    <xf numFmtId="0" fontId="25" fillId="4" borderId="1" xfId="0" applyFont="1" applyFill="1" applyBorder="1" applyAlignment="1">
      <alignment wrapText="1"/>
    </xf>
    <xf numFmtId="0" fontId="0" fillId="0" borderId="0" xfId="0" applyFill="1"/>
    <xf numFmtId="0" fontId="8" fillId="2" borderId="2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/>
    </xf>
    <xf numFmtId="0" fontId="25" fillId="4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7" fillId="2" borderId="2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wrapText="1"/>
    </xf>
    <xf numFmtId="0" fontId="20" fillId="10" borderId="2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3" fontId="24" fillId="13" borderId="20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>
      <alignment horizontal="center" vertical="center"/>
    </xf>
    <xf numFmtId="165" fontId="7" fillId="4" borderId="32" xfId="11" applyNumberFormat="1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3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3" fontId="16" fillId="17" borderId="20" xfId="0" applyNumberFormat="1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8" fillId="4" borderId="23" xfId="0" applyFont="1" applyFill="1" applyBorder="1" applyAlignment="1">
      <alignment wrapText="1"/>
    </xf>
    <xf numFmtId="3" fontId="8" fillId="4" borderId="2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wrapText="1"/>
    </xf>
    <xf numFmtId="3" fontId="8" fillId="4" borderId="3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3" fontId="8" fillId="4" borderId="2" xfId="0" applyNumberFormat="1" applyFont="1" applyFill="1" applyBorder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3" fontId="8" fillId="4" borderId="25" xfId="0" applyNumberFormat="1" applyFont="1" applyFill="1" applyBorder="1" applyAlignment="1">
      <alignment horizontal="center"/>
    </xf>
    <xf numFmtId="3" fontId="8" fillId="4" borderId="1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8" fillId="4" borderId="7" xfId="0" applyNumberFormat="1" applyFont="1" applyFill="1" applyBorder="1" applyAlignment="1">
      <alignment horizont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0" fontId="0" fillId="2" borderId="19" xfId="0" applyFont="1" applyFill="1" applyBorder="1"/>
    <xf numFmtId="0" fontId="0" fillId="0" borderId="0" xfId="0" applyFont="1" applyFill="1" applyBorder="1"/>
    <xf numFmtId="0" fontId="0" fillId="2" borderId="23" xfId="0" applyFont="1" applyFill="1" applyBorder="1"/>
    <xf numFmtId="0" fontId="0" fillId="6" borderId="19" xfId="0" applyFont="1" applyFill="1" applyBorder="1"/>
    <xf numFmtId="0" fontId="0" fillId="6" borderId="25" xfId="0" applyFont="1" applyFill="1" applyBorder="1"/>
    <xf numFmtId="0" fontId="0" fillId="2" borderId="19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13" fillId="8" borderId="36" xfId="0" applyFont="1" applyFill="1" applyBorder="1" applyAlignment="1">
      <alignment horizontal="center"/>
    </xf>
    <xf numFmtId="3" fontId="9" fillId="13" borderId="1" xfId="0" applyNumberFormat="1" applyFont="1" applyFill="1" applyBorder="1" applyAlignment="1">
      <alignment horizontal="center"/>
    </xf>
    <xf numFmtId="3" fontId="19" fillId="13" borderId="40" xfId="0" applyNumberFormat="1" applyFont="1" applyFill="1" applyBorder="1" applyAlignment="1">
      <alignment horizontal="center" vertical="center" wrapText="1"/>
    </xf>
    <xf numFmtId="3" fontId="7" fillId="13" borderId="17" xfId="0" applyNumberFormat="1" applyFont="1" applyFill="1" applyBorder="1" applyAlignment="1">
      <alignment horizontal="center"/>
    </xf>
    <xf numFmtId="0" fontId="28" fillId="0" borderId="0" xfId="0" applyFont="1"/>
    <xf numFmtId="3" fontId="0" fillId="4" borderId="23" xfId="0" applyNumberFormat="1" applyFont="1" applyFill="1" applyBorder="1" applyAlignment="1">
      <alignment horizontal="center" vertical="top"/>
    </xf>
    <xf numFmtId="3" fontId="0" fillId="4" borderId="1" xfId="0" applyNumberFormat="1" applyFont="1" applyFill="1" applyBorder="1" applyAlignment="1">
      <alignment horizontal="center" vertical="top"/>
    </xf>
    <xf numFmtId="3" fontId="0" fillId="15" borderId="2" xfId="0" applyNumberFormat="1" applyFont="1" applyFill="1" applyBorder="1" applyAlignment="1">
      <alignment horizontal="center" vertical="top"/>
    </xf>
    <xf numFmtId="3" fontId="0" fillId="4" borderId="5" xfId="0" applyNumberFormat="1" applyFont="1" applyFill="1" applyBorder="1" applyAlignment="1">
      <alignment horizontal="center" vertical="top"/>
    </xf>
    <xf numFmtId="165" fontId="7" fillId="4" borderId="20" xfId="11" applyNumberFormat="1" applyFont="1" applyFill="1" applyBorder="1" applyAlignment="1">
      <alignment horizontal="center" vertical="top"/>
    </xf>
    <xf numFmtId="3" fontId="0" fillId="13" borderId="24" xfId="0" applyNumberFormat="1" applyFont="1" applyFill="1" applyBorder="1" applyAlignment="1">
      <alignment horizontal="center"/>
    </xf>
    <xf numFmtId="3" fontId="0" fillId="18" borderId="23" xfId="0" applyNumberFormat="1" applyFont="1" applyFill="1" applyBorder="1" applyAlignment="1">
      <alignment horizontal="center"/>
    </xf>
    <xf numFmtId="3" fontId="0" fillId="18" borderId="1" xfId="0" applyNumberFormat="1" applyFont="1" applyFill="1" applyBorder="1" applyAlignment="1">
      <alignment horizontal="center"/>
    </xf>
    <xf numFmtId="3" fontId="7" fillId="18" borderId="17" xfId="0" applyNumberFormat="1" applyFont="1" applyFill="1" applyBorder="1" applyAlignment="1">
      <alignment horizontal="center"/>
    </xf>
    <xf numFmtId="0" fontId="30" fillId="0" borderId="0" xfId="0" applyFont="1"/>
    <xf numFmtId="0" fontId="0" fillId="0" borderId="0" xfId="0" applyFont="1"/>
    <xf numFmtId="0" fontId="9" fillId="8" borderId="34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8" borderId="24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3" fontId="8" fillId="13" borderId="2" xfId="0" applyNumberFormat="1" applyFont="1" applyFill="1" applyBorder="1" applyAlignment="1">
      <alignment horizontal="center" vertical="center"/>
    </xf>
    <xf numFmtId="3" fontId="8" fillId="13" borderId="3" xfId="0" applyNumberFormat="1" applyFont="1" applyFill="1" applyBorder="1" applyAlignment="1">
      <alignment horizontal="center" vertical="center"/>
    </xf>
    <xf numFmtId="3" fontId="8" fillId="13" borderId="5" xfId="0" applyNumberFormat="1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3" fontId="0" fillId="13" borderId="2" xfId="0" applyNumberFormat="1" applyFont="1" applyFill="1" applyBorder="1" applyAlignment="1">
      <alignment horizontal="center" vertical="center"/>
    </xf>
    <xf numFmtId="3" fontId="0" fillId="13" borderId="3" xfId="0" applyNumberFormat="1" applyFont="1" applyFill="1" applyBorder="1" applyAlignment="1">
      <alignment horizontal="center" vertical="center"/>
    </xf>
    <xf numFmtId="3" fontId="0" fillId="13" borderId="24" xfId="0" applyNumberFormat="1" applyFont="1" applyFill="1" applyBorder="1" applyAlignment="1">
      <alignment horizontal="center" vertical="center"/>
    </xf>
    <xf numFmtId="3" fontId="0" fillId="13" borderId="5" xfId="0" applyNumberFormat="1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0" fillId="8" borderId="17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left" vertical="center" wrapText="1"/>
    </xf>
    <xf numFmtId="0" fontId="0" fillId="4" borderId="24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3" fontId="0" fillId="4" borderId="2" xfId="0" applyNumberFormat="1" applyFont="1" applyFill="1" applyBorder="1" applyAlignment="1">
      <alignment horizontal="center" vertical="center"/>
    </xf>
    <xf numFmtId="3" fontId="0" fillId="4" borderId="5" xfId="0" applyNumberFormat="1" applyFont="1" applyFill="1" applyBorder="1" applyAlignment="1">
      <alignment horizontal="center" vertical="center"/>
    </xf>
    <xf numFmtId="3" fontId="0" fillId="4" borderId="3" xfId="0" applyNumberFormat="1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left" vertical="center" wrapText="1"/>
    </xf>
    <xf numFmtId="0" fontId="0" fillId="4" borderId="14" xfId="0" applyFont="1" applyFill="1" applyBorder="1" applyAlignment="1">
      <alignment horizontal="left" vertical="center" wrapText="1"/>
    </xf>
    <xf numFmtId="3" fontId="0" fillId="13" borderId="2" xfId="0" applyNumberFormat="1" applyFont="1" applyFill="1" applyBorder="1" applyAlignment="1">
      <alignment horizontal="center"/>
    </xf>
    <xf numFmtId="3" fontId="0" fillId="13" borderId="3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0" fontId="15" fillId="0" borderId="22" xfId="0" applyFont="1" applyBorder="1" applyAlignment="1">
      <alignment horizontal="left" vertical="top" wrapText="1"/>
    </xf>
    <xf numFmtId="0" fontId="15" fillId="0" borderId="39" xfId="0" applyFont="1" applyBorder="1" applyAlignment="1">
      <alignment horizontal="left" vertical="top" wrapText="1"/>
    </xf>
    <xf numFmtId="0" fontId="7" fillId="9" borderId="30" xfId="0" applyFont="1" applyFill="1" applyBorder="1" applyAlignment="1">
      <alignment horizontal="center" vertical="center"/>
    </xf>
    <xf numFmtId="3" fontId="0" fillId="15" borderId="2" xfId="0" applyNumberFormat="1" applyFont="1" applyFill="1" applyBorder="1" applyAlignment="1">
      <alignment horizontal="center" vertical="center"/>
    </xf>
    <xf numFmtId="3" fontId="0" fillId="15" borderId="6" xfId="0" applyNumberFormat="1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1" fillId="0" borderId="0" xfId="0" applyFont="1"/>
  </cellXfs>
  <cellStyles count="12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Milliers" xfId="11" builtinId="3"/>
    <cellStyle name="Normal" xfId="0" builtinId="0"/>
  </cellStyles>
  <dxfs count="0"/>
  <tableStyles count="0" defaultTableStyle="TableStyleMedium2" defaultPivotStyle="PivotStyleLight16"/>
  <colors>
    <mruColors>
      <color rgb="FFD4FCD9"/>
      <color rgb="FFFFDFD5"/>
      <color rgb="FF0033CC"/>
      <color rgb="FF004070"/>
      <color rgb="FF97DCFF"/>
      <color rgb="FFA118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O33" sqref="O33"/>
    </sheetView>
  </sheetViews>
  <sheetFormatPr baseColWidth="10" defaultRowHeight="14.4" x14ac:dyDescent="0.3"/>
  <sheetData>
    <row r="1" spans="1:13" ht="18" x14ac:dyDescent="0.35">
      <c r="A1" s="247" t="s">
        <v>348</v>
      </c>
    </row>
    <row r="2" spans="1:13" ht="15" thickBot="1" x14ac:dyDescent="0.35"/>
    <row r="3" spans="1:13" ht="141" thickBot="1" x14ac:dyDescent="0.35">
      <c r="A3" s="129" t="s">
        <v>323</v>
      </c>
      <c r="B3" s="68" t="s">
        <v>0</v>
      </c>
      <c r="C3" s="68" t="s">
        <v>326</v>
      </c>
      <c r="D3" s="69" t="s">
        <v>325</v>
      </c>
      <c r="E3" s="70" t="s">
        <v>345</v>
      </c>
      <c r="F3" s="70" t="s">
        <v>346</v>
      </c>
      <c r="G3" s="85" t="s">
        <v>344</v>
      </c>
      <c r="H3" s="71" t="s">
        <v>321</v>
      </c>
      <c r="I3" s="68" t="s">
        <v>332</v>
      </c>
      <c r="J3" s="68" t="s">
        <v>278</v>
      </c>
      <c r="K3" s="69" t="s">
        <v>280</v>
      </c>
      <c r="L3" s="69" t="s">
        <v>279</v>
      </c>
      <c r="M3" s="172" t="s">
        <v>324</v>
      </c>
    </row>
    <row r="4" spans="1:13" ht="15" thickBot="1" x14ac:dyDescent="0.35">
      <c r="A4" s="186">
        <v>15</v>
      </c>
      <c r="B4" s="188" t="s">
        <v>148</v>
      </c>
      <c r="C4" s="149" t="s">
        <v>256</v>
      </c>
      <c r="D4" s="150">
        <v>19500</v>
      </c>
      <c r="E4" s="22">
        <v>5</v>
      </c>
      <c r="F4" s="166"/>
      <c r="G4" s="168">
        <v>8</v>
      </c>
      <c r="H4" s="191">
        <v>9</v>
      </c>
      <c r="I4" s="193">
        <v>1546</v>
      </c>
      <c r="J4" s="193">
        <v>486</v>
      </c>
      <c r="K4" s="150">
        <v>5247</v>
      </c>
      <c r="L4" s="156">
        <v>2252</v>
      </c>
      <c r="M4" s="200">
        <v>18</v>
      </c>
    </row>
    <row r="5" spans="1:13" ht="15" thickBot="1" x14ac:dyDescent="0.35">
      <c r="A5" s="187"/>
      <c r="B5" s="189"/>
      <c r="C5" s="151" t="s">
        <v>257</v>
      </c>
      <c r="D5" s="152"/>
      <c r="E5" s="8"/>
      <c r="F5" s="166"/>
      <c r="G5" s="168"/>
      <c r="H5" s="192"/>
      <c r="I5" s="194"/>
      <c r="J5" s="194"/>
      <c r="K5" s="152"/>
      <c r="L5" s="157"/>
      <c r="M5" s="202"/>
    </row>
    <row r="6" spans="1:13" ht="29.4" thickBot="1" x14ac:dyDescent="0.35">
      <c r="A6" s="187"/>
      <c r="B6" s="190"/>
      <c r="C6" s="151" t="s">
        <v>258</v>
      </c>
      <c r="D6" s="152"/>
      <c r="E6" s="14"/>
      <c r="F6" s="166"/>
      <c r="G6" s="168"/>
      <c r="H6" s="192"/>
      <c r="I6" s="195"/>
      <c r="J6" s="195"/>
      <c r="K6" s="152">
        <v>36</v>
      </c>
      <c r="L6" s="157">
        <v>8</v>
      </c>
      <c r="M6" s="201"/>
    </row>
    <row r="7" spans="1:13" ht="29.4" thickBot="1" x14ac:dyDescent="0.35">
      <c r="A7" s="187"/>
      <c r="B7" s="79" t="s">
        <v>149</v>
      </c>
      <c r="C7" s="79" t="s">
        <v>150</v>
      </c>
      <c r="D7" s="153">
        <v>4000</v>
      </c>
      <c r="E7" s="8">
        <v>3</v>
      </c>
      <c r="F7" s="166"/>
      <c r="G7" s="168">
        <v>6</v>
      </c>
      <c r="H7" s="192"/>
      <c r="I7" s="158"/>
      <c r="J7" s="158"/>
      <c r="K7" s="153">
        <v>988</v>
      </c>
      <c r="L7" s="159">
        <v>548</v>
      </c>
      <c r="M7" s="54">
        <v>0</v>
      </c>
    </row>
    <row r="8" spans="1:13" ht="15" thickBot="1" x14ac:dyDescent="0.35">
      <c r="A8" s="187"/>
      <c r="B8" s="196" t="s">
        <v>151</v>
      </c>
      <c r="C8" s="75" t="s">
        <v>308</v>
      </c>
      <c r="D8" s="153">
        <v>4000</v>
      </c>
      <c r="E8" s="8">
        <v>3</v>
      </c>
      <c r="F8" s="166"/>
      <c r="G8" s="168">
        <v>6</v>
      </c>
      <c r="H8" s="192"/>
      <c r="I8" s="158">
        <v>105</v>
      </c>
      <c r="J8" s="158">
        <v>28</v>
      </c>
      <c r="K8" s="153">
        <v>629</v>
      </c>
      <c r="L8" s="159">
        <v>275</v>
      </c>
      <c r="M8" s="200">
        <v>1</v>
      </c>
    </row>
    <row r="9" spans="1:13" ht="15" thickBot="1" x14ac:dyDescent="0.35">
      <c r="A9" s="187"/>
      <c r="B9" s="189"/>
      <c r="C9" s="75" t="s">
        <v>307</v>
      </c>
      <c r="D9" s="153"/>
      <c r="E9" s="14"/>
      <c r="F9" s="166"/>
      <c r="G9" s="168"/>
      <c r="H9" s="192"/>
      <c r="I9" s="158"/>
      <c r="J9" s="158"/>
      <c r="K9" s="153">
        <v>113</v>
      </c>
      <c r="L9" s="159">
        <v>66</v>
      </c>
      <c r="M9" s="202"/>
    </row>
    <row r="10" spans="1:13" ht="15" thickBot="1" x14ac:dyDescent="0.35">
      <c r="A10" s="187"/>
      <c r="B10" s="190"/>
      <c r="C10" s="75" t="s">
        <v>309</v>
      </c>
      <c r="D10" s="153"/>
      <c r="E10" s="14"/>
      <c r="F10" s="166"/>
      <c r="G10" s="168"/>
      <c r="H10" s="192"/>
      <c r="I10" s="158"/>
      <c r="J10" s="158"/>
      <c r="K10" s="153">
        <v>254</v>
      </c>
      <c r="L10" s="159">
        <v>124</v>
      </c>
      <c r="M10" s="201"/>
    </row>
    <row r="11" spans="1:13" ht="15" thickBot="1" x14ac:dyDescent="0.35">
      <c r="A11" s="187"/>
      <c r="B11" s="196" t="s">
        <v>152</v>
      </c>
      <c r="C11" s="75" t="s">
        <v>301</v>
      </c>
      <c r="D11" s="153">
        <v>5000</v>
      </c>
      <c r="E11" s="14">
        <v>3</v>
      </c>
      <c r="F11" s="166"/>
      <c r="G11" s="168">
        <v>6</v>
      </c>
      <c r="H11" s="192"/>
      <c r="I11" s="158">
        <v>245</v>
      </c>
      <c r="J11" s="158">
        <v>81</v>
      </c>
      <c r="K11" s="153">
        <f>851+829</f>
        <v>1680</v>
      </c>
      <c r="L11" s="159">
        <f>423+404</f>
        <v>827</v>
      </c>
      <c r="M11" s="200">
        <v>1</v>
      </c>
    </row>
    <row r="12" spans="1:13" ht="15" thickBot="1" x14ac:dyDescent="0.35">
      <c r="A12" s="187"/>
      <c r="B12" s="189"/>
      <c r="C12" s="75" t="s">
        <v>259</v>
      </c>
      <c r="D12" s="153"/>
      <c r="E12" s="8"/>
      <c r="F12" s="166"/>
      <c r="G12" s="168"/>
      <c r="H12" s="192"/>
      <c r="I12" s="158"/>
      <c r="J12" s="158"/>
      <c r="K12" s="153">
        <v>128</v>
      </c>
      <c r="L12" s="159">
        <v>44</v>
      </c>
      <c r="M12" s="202"/>
    </row>
    <row r="13" spans="1:13" ht="15" thickBot="1" x14ac:dyDescent="0.35">
      <c r="A13" s="187"/>
      <c r="B13" s="189"/>
      <c r="C13" s="75" t="s">
        <v>260</v>
      </c>
      <c r="D13" s="153"/>
      <c r="E13" s="8"/>
      <c r="F13" s="166"/>
      <c r="G13" s="168"/>
      <c r="H13" s="192"/>
      <c r="I13" s="158">
        <v>27</v>
      </c>
      <c r="J13" s="158">
        <v>16</v>
      </c>
      <c r="K13" s="153">
        <v>38</v>
      </c>
      <c r="L13" s="159">
        <v>17</v>
      </c>
      <c r="M13" s="202"/>
    </row>
    <row r="14" spans="1:13" ht="15" thickBot="1" x14ac:dyDescent="0.35">
      <c r="A14" s="187"/>
      <c r="B14" s="190"/>
      <c r="C14" s="75" t="s">
        <v>261</v>
      </c>
      <c r="D14" s="153"/>
      <c r="E14" s="14"/>
      <c r="F14" s="166"/>
      <c r="G14" s="168"/>
      <c r="H14" s="192"/>
      <c r="I14" s="158"/>
      <c r="J14" s="158"/>
      <c r="K14" s="153"/>
      <c r="L14" s="159"/>
      <c r="M14" s="201"/>
    </row>
    <row r="15" spans="1:13" ht="29.4" thickBot="1" x14ac:dyDescent="0.35">
      <c r="A15" s="187"/>
      <c r="B15" s="79" t="s">
        <v>153</v>
      </c>
      <c r="C15" s="79" t="s">
        <v>154</v>
      </c>
      <c r="D15" s="153">
        <v>10500</v>
      </c>
      <c r="E15" s="8">
        <v>4</v>
      </c>
      <c r="F15" s="166"/>
      <c r="G15" s="168">
        <v>7</v>
      </c>
      <c r="H15" s="192"/>
      <c r="I15" s="158">
        <v>299</v>
      </c>
      <c r="J15" s="158">
        <v>103</v>
      </c>
      <c r="K15" s="153">
        <v>486</v>
      </c>
      <c r="L15" s="159">
        <v>156</v>
      </c>
      <c r="M15" s="54">
        <v>48</v>
      </c>
    </row>
    <row r="16" spans="1:13" ht="29.4" thickBot="1" x14ac:dyDescent="0.35">
      <c r="A16" s="187"/>
      <c r="B16" s="79" t="s">
        <v>155</v>
      </c>
      <c r="C16" s="79" t="s">
        <v>156</v>
      </c>
      <c r="D16" s="153">
        <v>11000</v>
      </c>
      <c r="E16" s="8">
        <v>4</v>
      </c>
      <c r="F16" s="166"/>
      <c r="G16" s="168">
        <v>7</v>
      </c>
      <c r="H16" s="192"/>
      <c r="I16" s="158">
        <v>239</v>
      </c>
      <c r="J16" s="158">
        <v>69</v>
      </c>
      <c r="K16" s="153">
        <f>790+878+762+645+608</f>
        <v>3683</v>
      </c>
      <c r="L16" s="159">
        <f>257+295+266+209+237</f>
        <v>1264</v>
      </c>
      <c r="M16" s="54">
        <v>8</v>
      </c>
    </row>
    <row r="17" spans="1:13" ht="15" thickBot="1" x14ac:dyDescent="0.35">
      <c r="A17" s="187"/>
      <c r="B17" s="197" t="s">
        <v>157</v>
      </c>
      <c r="C17" s="75" t="s">
        <v>302</v>
      </c>
      <c r="D17" s="153">
        <v>3500</v>
      </c>
      <c r="E17" s="14">
        <v>3</v>
      </c>
      <c r="F17" s="166"/>
      <c r="G17" s="168">
        <v>6</v>
      </c>
      <c r="H17" s="192"/>
      <c r="I17" s="199">
        <v>175</v>
      </c>
      <c r="J17" s="199">
        <v>63</v>
      </c>
      <c r="K17" s="153">
        <v>558</v>
      </c>
      <c r="L17" s="159">
        <v>282</v>
      </c>
      <c r="M17" s="200">
        <v>13</v>
      </c>
    </row>
    <row r="18" spans="1:13" ht="15" thickBot="1" x14ac:dyDescent="0.35">
      <c r="A18" s="187"/>
      <c r="B18" s="198"/>
      <c r="C18" s="75" t="s">
        <v>262</v>
      </c>
      <c r="D18" s="153"/>
      <c r="E18" s="8"/>
      <c r="F18" s="166"/>
      <c r="G18" s="168"/>
      <c r="H18" s="192"/>
      <c r="I18" s="195"/>
      <c r="J18" s="195"/>
      <c r="K18" s="153">
        <v>393</v>
      </c>
      <c r="L18" s="159">
        <v>198</v>
      </c>
      <c r="M18" s="201"/>
    </row>
    <row r="19" spans="1:13" ht="15" thickBot="1" x14ac:dyDescent="0.35">
      <c r="A19" s="187"/>
      <c r="B19" s="196" t="s">
        <v>158</v>
      </c>
      <c r="C19" s="79" t="s">
        <v>263</v>
      </c>
      <c r="D19" s="153">
        <v>4000</v>
      </c>
      <c r="E19" s="8">
        <v>3</v>
      </c>
      <c r="F19" s="166"/>
      <c r="G19" s="168">
        <v>6</v>
      </c>
      <c r="H19" s="192"/>
      <c r="I19" s="158"/>
      <c r="J19" s="158"/>
      <c r="K19" s="153">
        <v>204</v>
      </c>
      <c r="L19" s="159">
        <v>87</v>
      </c>
      <c r="M19" s="200">
        <v>7</v>
      </c>
    </row>
    <row r="20" spans="1:13" ht="15" thickBot="1" x14ac:dyDescent="0.35">
      <c r="A20" s="187"/>
      <c r="B20" s="189"/>
      <c r="C20" s="79" t="s">
        <v>264</v>
      </c>
      <c r="D20" s="153"/>
      <c r="E20" s="14"/>
      <c r="F20" s="166"/>
      <c r="G20" s="168"/>
      <c r="H20" s="192"/>
      <c r="I20" s="158">
        <v>66</v>
      </c>
      <c r="J20" s="158">
        <v>22</v>
      </c>
      <c r="K20" s="153">
        <v>284</v>
      </c>
      <c r="L20" s="159">
        <v>143</v>
      </c>
      <c r="M20" s="202"/>
    </row>
    <row r="21" spans="1:13" ht="15" thickBot="1" x14ac:dyDescent="0.35">
      <c r="A21" s="187"/>
      <c r="B21" s="189"/>
      <c r="C21" s="79" t="s">
        <v>265</v>
      </c>
      <c r="D21" s="153"/>
      <c r="E21" s="8"/>
      <c r="F21" s="166"/>
      <c r="G21" s="168"/>
      <c r="H21" s="192"/>
      <c r="I21" s="158"/>
      <c r="J21" s="158"/>
      <c r="K21" s="153">
        <v>30</v>
      </c>
      <c r="L21" s="159">
        <v>17</v>
      </c>
      <c r="M21" s="202"/>
    </row>
    <row r="22" spans="1:13" ht="15" thickBot="1" x14ac:dyDescent="0.35">
      <c r="A22" s="187"/>
      <c r="B22" s="189"/>
      <c r="C22" s="79" t="s">
        <v>266</v>
      </c>
      <c r="D22" s="153"/>
      <c r="E22" s="8"/>
      <c r="F22" s="166"/>
      <c r="G22" s="168"/>
      <c r="H22" s="192"/>
      <c r="I22" s="158">
        <v>90</v>
      </c>
      <c r="J22" s="158">
        <v>32</v>
      </c>
      <c r="K22" s="153">
        <v>575</v>
      </c>
      <c r="L22" s="159">
        <v>302</v>
      </c>
      <c r="M22" s="202"/>
    </row>
    <row r="23" spans="1:13" ht="15" thickBot="1" x14ac:dyDescent="0.35">
      <c r="A23" s="187"/>
      <c r="B23" s="189"/>
      <c r="C23" s="79" t="s">
        <v>267</v>
      </c>
      <c r="D23" s="153"/>
      <c r="E23" s="14"/>
      <c r="F23" s="166"/>
      <c r="G23" s="168"/>
      <c r="H23" s="192"/>
      <c r="I23" s="158">
        <v>37</v>
      </c>
      <c r="J23" s="158">
        <v>9</v>
      </c>
      <c r="K23" s="153">
        <v>101</v>
      </c>
      <c r="L23" s="159">
        <v>74</v>
      </c>
      <c r="M23" s="202"/>
    </row>
    <row r="24" spans="1:13" ht="29.4" thickBot="1" x14ac:dyDescent="0.35">
      <c r="A24" s="187"/>
      <c r="B24" s="189"/>
      <c r="C24" s="79" t="s">
        <v>268</v>
      </c>
      <c r="D24" s="153"/>
      <c r="E24" s="8"/>
      <c r="F24" s="166"/>
      <c r="G24" s="168"/>
      <c r="H24" s="192"/>
      <c r="I24" s="158">
        <v>15</v>
      </c>
      <c r="J24" s="158">
        <v>5</v>
      </c>
      <c r="K24" s="153">
        <v>91</v>
      </c>
      <c r="L24" s="159">
        <v>69</v>
      </c>
      <c r="M24" s="202"/>
    </row>
    <row r="25" spans="1:13" ht="15" thickBot="1" x14ac:dyDescent="0.35">
      <c r="A25" s="187"/>
      <c r="B25" s="190"/>
      <c r="C25" s="79" t="s">
        <v>269</v>
      </c>
      <c r="D25" s="153"/>
      <c r="E25" s="8"/>
      <c r="F25" s="166"/>
      <c r="G25" s="168"/>
      <c r="H25" s="192"/>
      <c r="I25" s="158">
        <v>24</v>
      </c>
      <c r="J25" s="158">
        <v>3</v>
      </c>
      <c r="K25" s="153">
        <v>116</v>
      </c>
      <c r="L25" s="159">
        <v>61</v>
      </c>
      <c r="M25" s="201"/>
    </row>
    <row r="26" spans="1:13" ht="29.4" thickBot="1" x14ac:dyDescent="0.35">
      <c r="A26" s="187"/>
      <c r="B26" s="79" t="s">
        <v>310</v>
      </c>
      <c r="C26" s="79" t="s">
        <v>159</v>
      </c>
      <c r="D26" s="153">
        <v>6500</v>
      </c>
      <c r="E26" s="14">
        <v>3</v>
      </c>
      <c r="F26" s="166"/>
      <c r="G26" s="168">
        <v>6</v>
      </c>
      <c r="H26" s="192"/>
      <c r="I26" s="158">
        <v>2637</v>
      </c>
      <c r="J26" s="158">
        <v>754</v>
      </c>
      <c r="K26" s="153">
        <f>588+511+488+516</f>
        <v>2103</v>
      </c>
      <c r="L26" s="159">
        <f>373+328+335+338</f>
        <v>1374</v>
      </c>
      <c r="M26" s="55">
        <v>20</v>
      </c>
    </row>
    <row r="27" spans="1:13" ht="15" thickBot="1" x14ac:dyDescent="0.35">
      <c r="A27" s="187"/>
      <c r="B27" s="196" t="s">
        <v>160</v>
      </c>
      <c r="C27" s="79" t="s">
        <v>161</v>
      </c>
      <c r="D27" s="153">
        <v>4000</v>
      </c>
      <c r="E27" s="8">
        <v>3</v>
      </c>
      <c r="F27" s="166"/>
      <c r="G27" s="168">
        <v>6</v>
      </c>
      <c r="H27" s="192"/>
      <c r="I27" s="199">
        <v>130</v>
      </c>
      <c r="J27" s="158">
        <v>58</v>
      </c>
      <c r="K27" s="153">
        <v>556</v>
      </c>
      <c r="L27" s="159">
        <v>228</v>
      </c>
      <c r="M27" s="54">
        <v>14</v>
      </c>
    </row>
    <row r="28" spans="1:13" ht="15" thickBot="1" x14ac:dyDescent="0.35">
      <c r="A28" s="187"/>
      <c r="B28" s="190"/>
      <c r="C28" s="79" t="s">
        <v>311</v>
      </c>
      <c r="D28" s="153"/>
      <c r="E28" s="8"/>
      <c r="F28" s="166"/>
      <c r="G28" s="168"/>
      <c r="H28" s="192"/>
      <c r="I28" s="195"/>
      <c r="J28" s="160"/>
      <c r="K28" s="153">
        <v>243</v>
      </c>
      <c r="L28" s="159">
        <v>83</v>
      </c>
      <c r="M28" s="54"/>
    </row>
    <row r="29" spans="1:13" ht="15" thickBot="1" x14ac:dyDescent="0.35">
      <c r="A29" s="187"/>
      <c r="B29" s="196" t="s">
        <v>162</v>
      </c>
      <c r="C29" s="75" t="s">
        <v>270</v>
      </c>
      <c r="D29" s="153">
        <v>7500</v>
      </c>
      <c r="E29" s="8">
        <v>3</v>
      </c>
      <c r="F29" s="166"/>
      <c r="G29" s="168">
        <v>6</v>
      </c>
      <c r="H29" s="192"/>
      <c r="I29" s="199">
        <v>492</v>
      </c>
      <c r="J29" s="199">
        <v>158</v>
      </c>
      <c r="K29" s="153">
        <f>986+931</f>
        <v>1917</v>
      </c>
      <c r="L29" s="159">
        <f>497+491</f>
        <v>988</v>
      </c>
      <c r="M29" s="200">
        <v>31</v>
      </c>
    </row>
    <row r="30" spans="1:13" ht="15" thickBot="1" x14ac:dyDescent="0.35">
      <c r="A30" s="187"/>
      <c r="B30" s="190"/>
      <c r="C30" s="75" t="s">
        <v>271</v>
      </c>
      <c r="D30" s="153"/>
      <c r="E30" s="14"/>
      <c r="F30" s="166"/>
      <c r="G30" s="168"/>
      <c r="H30" s="192"/>
      <c r="I30" s="195"/>
      <c r="J30" s="195"/>
      <c r="K30" s="153">
        <v>275</v>
      </c>
      <c r="L30" s="159">
        <v>199</v>
      </c>
      <c r="M30" s="201"/>
    </row>
    <row r="31" spans="1:13" ht="15" thickBot="1" x14ac:dyDescent="0.35">
      <c r="A31" s="187"/>
      <c r="B31" s="79" t="s">
        <v>163</v>
      </c>
      <c r="C31" s="79" t="s">
        <v>164</v>
      </c>
      <c r="D31" s="153">
        <v>2000</v>
      </c>
      <c r="E31" s="8">
        <v>1</v>
      </c>
      <c r="F31" s="166"/>
      <c r="G31" s="168">
        <v>2</v>
      </c>
      <c r="H31" s="192"/>
      <c r="I31" s="158">
        <v>134</v>
      </c>
      <c r="J31" s="158">
        <v>111</v>
      </c>
      <c r="K31" s="153">
        <v>534</v>
      </c>
      <c r="L31" s="159">
        <v>330</v>
      </c>
      <c r="M31" s="54">
        <v>15</v>
      </c>
    </row>
    <row r="32" spans="1:13" ht="29.4" thickBot="1" x14ac:dyDescent="0.35">
      <c r="A32" s="187"/>
      <c r="B32" s="196" t="s">
        <v>165</v>
      </c>
      <c r="C32" s="75" t="s">
        <v>303</v>
      </c>
      <c r="D32" s="153">
        <v>3000</v>
      </c>
      <c r="E32" s="8">
        <v>3</v>
      </c>
      <c r="F32" s="166"/>
      <c r="G32" s="168">
        <v>6</v>
      </c>
      <c r="H32" s="192"/>
      <c r="I32" s="158">
        <v>86</v>
      </c>
      <c r="J32" s="158">
        <v>37</v>
      </c>
      <c r="K32" s="153">
        <v>858</v>
      </c>
      <c r="L32" s="159">
        <v>300</v>
      </c>
      <c r="M32" s="200">
        <v>0</v>
      </c>
    </row>
    <row r="33" spans="1:13" ht="29.4" thickBot="1" x14ac:dyDescent="0.35">
      <c r="A33" s="187"/>
      <c r="B33" s="190"/>
      <c r="C33" s="75" t="s">
        <v>272</v>
      </c>
      <c r="D33" s="153"/>
      <c r="E33" s="14"/>
      <c r="F33" s="166"/>
      <c r="G33" s="168"/>
      <c r="H33" s="192"/>
      <c r="I33" s="158">
        <v>12</v>
      </c>
      <c r="J33" s="158">
        <v>6</v>
      </c>
      <c r="K33" s="153">
        <v>83</v>
      </c>
      <c r="L33" s="159">
        <v>31</v>
      </c>
      <c r="M33" s="201"/>
    </row>
    <row r="34" spans="1:13" ht="29.4" thickBot="1" x14ac:dyDescent="0.35">
      <c r="A34" s="187"/>
      <c r="B34" s="79" t="s">
        <v>312</v>
      </c>
      <c r="C34" s="79" t="s">
        <v>166</v>
      </c>
      <c r="D34" s="153">
        <v>3500</v>
      </c>
      <c r="E34" s="8">
        <v>3</v>
      </c>
      <c r="F34" s="166"/>
      <c r="G34" s="168">
        <v>6</v>
      </c>
      <c r="H34" s="192"/>
      <c r="I34" s="158"/>
      <c r="J34" s="158"/>
      <c r="K34" s="153">
        <v>693</v>
      </c>
      <c r="L34" s="159">
        <v>398</v>
      </c>
      <c r="M34" s="54">
        <v>1</v>
      </c>
    </row>
    <row r="35" spans="1:13" ht="15" thickBot="1" x14ac:dyDescent="0.35">
      <c r="A35" s="187"/>
      <c r="B35" s="79" t="s">
        <v>167</v>
      </c>
      <c r="C35" s="79" t="s">
        <v>168</v>
      </c>
      <c r="D35" s="153">
        <v>2500</v>
      </c>
      <c r="E35" s="8">
        <v>3</v>
      </c>
      <c r="F35" s="166"/>
      <c r="G35" s="168">
        <v>6</v>
      </c>
      <c r="H35" s="192"/>
      <c r="I35" s="158"/>
      <c r="J35" s="158"/>
      <c r="K35" s="153">
        <v>455</v>
      </c>
      <c r="L35" s="159">
        <v>164</v>
      </c>
      <c r="M35" s="54">
        <v>0</v>
      </c>
    </row>
    <row r="36" spans="1:13" ht="15" thickBot="1" x14ac:dyDescent="0.35">
      <c r="A36" s="187"/>
      <c r="B36" s="79" t="s">
        <v>169</v>
      </c>
      <c r="C36" s="79" t="s">
        <v>169</v>
      </c>
      <c r="D36" s="153">
        <v>10000</v>
      </c>
      <c r="E36" s="14">
        <v>4</v>
      </c>
      <c r="F36" s="166"/>
      <c r="G36" s="168">
        <v>7</v>
      </c>
      <c r="H36" s="192"/>
      <c r="I36" s="158"/>
      <c r="J36" s="158"/>
      <c r="K36" s="153">
        <v>3602</v>
      </c>
      <c r="L36" s="159">
        <v>1125</v>
      </c>
      <c r="M36" s="54">
        <v>19</v>
      </c>
    </row>
    <row r="37" spans="1:13" ht="15" thickBot="1" x14ac:dyDescent="0.35">
      <c r="A37" s="187"/>
      <c r="B37" s="196" t="s">
        <v>170</v>
      </c>
      <c r="C37" s="75" t="s">
        <v>273</v>
      </c>
      <c r="D37" s="153">
        <v>10000</v>
      </c>
      <c r="E37" s="8">
        <v>4</v>
      </c>
      <c r="F37" s="166"/>
      <c r="G37" s="168">
        <v>7</v>
      </c>
      <c r="H37" s="192"/>
      <c r="I37" s="158"/>
      <c r="J37" s="158"/>
      <c r="K37" s="153">
        <v>2548</v>
      </c>
      <c r="L37" s="159">
        <v>900</v>
      </c>
      <c r="M37" s="200">
        <v>11</v>
      </c>
    </row>
    <row r="38" spans="1:13" ht="15" thickBot="1" x14ac:dyDescent="0.35">
      <c r="A38" s="187"/>
      <c r="B38" s="190"/>
      <c r="C38" s="75" t="s">
        <v>274</v>
      </c>
      <c r="D38" s="153"/>
      <c r="E38" s="8"/>
      <c r="F38" s="166"/>
      <c r="G38" s="168"/>
      <c r="H38" s="192"/>
      <c r="I38" s="158"/>
      <c r="J38" s="158"/>
      <c r="K38" s="153">
        <v>118</v>
      </c>
      <c r="L38" s="159">
        <v>65</v>
      </c>
      <c r="M38" s="201"/>
    </row>
    <row r="39" spans="1:13" ht="15" thickBot="1" x14ac:dyDescent="0.35">
      <c r="A39" s="187"/>
      <c r="B39" s="79" t="s">
        <v>171</v>
      </c>
      <c r="C39" s="79" t="s">
        <v>172</v>
      </c>
      <c r="D39" s="153">
        <v>2000</v>
      </c>
      <c r="E39" s="14">
        <v>1</v>
      </c>
      <c r="F39" s="166"/>
      <c r="G39" s="168">
        <v>2</v>
      </c>
      <c r="H39" s="192"/>
      <c r="I39" s="158"/>
      <c r="J39" s="158"/>
      <c r="K39" s="153">
        <v>419</v>
      </c>
      <c r="L39" s="159">
        <v>102</v>
      </c>
      <c r="M39" s="54">
        <v>18</v>
      </c>
    </row>
    <row r="40" spans="1:13" ht="29.4" thickBot="1" x14ac:dyDescent="0.35">
      <c r="A40" s="187"/>
      <c r="B40" s="196" t="s">
        <v>173</v>
      </c>
      <c r="C40" s="75" t="s">
        <v>275</v>
      </c>
      <c r="D40" s="154">
        <v>6500</v>
      </c>
      <c r="E40" s="8">
        <v>3</v>
      </c>
      <c r="F40" s="166"/>
      <c r="G40" s="168">
        <v>6</v>
      </c>
      <c r="H40" s="192"/>
      <c r="I40" s="158"/>
      <c r="J40" s="158"/>
      <c r="K40" s="153">
        <v>1286</v>
      </c>
      <c r="L40" s="159">
        <v>529</v>
      </c>
      <c r="M40" s="200">
        <v>10</v>
      </c>
    </row>
    <row r="41" spans="1:13" ht="15" thickBot="1" x14ac:dyDescent="0.35">
      <c r="A41" s="187"/>
      <c r="B41" s="190"/>
      <c r="C41" s="125" t="s">
        <v>276</v>
      </c>
      <c r="D41" s="155"/>
      <c r="E41" s="8"/>
      <c r="F41" s="166"/>
      <c r="G41" s="163"/>
      <c r="H41" s="192"/>
      <c r="I41" s="161"/>
      <c r="J41" s="161"/>
      <c r="K41" s="154">
        <v>544</v>
      </c>
      <c r="L41" s="162">
        <v>343</v>
      </c>
      <c r="M41" s="201"/>
    </row>
    <row r="42" spans="1:13" ht="15.6" thickTop="1" thickBot="1" x14ac:dyDescent="0.35">
      <c r="A42" s="170"/>
      <c r="B42" s="25"/>
      <c r="C42" s="25"/>
      <c r="D42" s="26"/>
      <c r="E42" s="27">
        <f>SUM(E4:E41)</f>
        <v>59</v>
      </c>
      <c r="F42" s="167"/>
      <c r="G42" s="165"/>
      <c r="H42" s="42">
        <f>H4</f>
        <v>9</v>
      </c>
      <c r="I42" s="56">
        <f>SUM(I4:I41)</f>
        <v>6359</v>
      </c>
      <c r="J42" s="56">
        <f>SUM(J4:J41)</f>
        <v>2041</v>
      </c>
      <c r="K42" s="56">
        <f>SUM(K4:K41)</f>
        <v>31868</v>
      </c>
      <c r="L42" s="56">
        <f>SUM(L4:L41)</f>
        <v>13973</v>
      </c>
      <c r="M42" s="171">
        <f>SUM(M4:M41)</f>
        <v>235</v>
      </c>
    </row>
    <row r="43" spans="1:13" x14ac:dyDescent="0.3">
      <c r="F43" s="164"/>
      <c r="G43" s="164"/>
      <c r="M43" s="169"/>
    </row>
    <row r="44" spans="1:13" x14ac:dyDescent="0.3">
      <c r="A44" t="s">
        <v>320</v>
      </c>
      <c r="F44" s="164"/>
      <c r="G44" s="164"/>
    </row>
    <row r="45" spans="1:13" x14ac:dyDescent="0.3">
      <c r="F45" s="164"/>
      <c r="G45" s="164"/>
    </row>
    <row r="46" spans="1:13" x14ac:dyDescent="0.3">
      <c r="A46" s="185" t="s">
        <v>349</v>
      </c>
      <c r="F46" s="164"/>
      <c r="G46" s="164"/>
    </row>
  </sheetData>
  <mergeCells count="28">
    <mergeCell ref="B37:B38"/>
    <mergeCell ref="B40:B41"/>
    <mergeCell ref="J17:J18"/>
    <mergeCell ref="B19:B25"/>
    <mergeCell ref="B27:B28"/>
    <mergeCell ref="B29:B30"/>
    <mergeCell ref="A4:A41"/>
    <mergeCell ref="B4:B6"/>
    <mergeCell ref="H4:H41"/>
    <mergeCell ref="I4:I6"/>
    <mergeCell ref="J4:J6"/>
    <mergeCell ref="B8:B10"/>
    <mergeCell ref="B11:B14"/>
    <mergeCell ref="B17:B18"/>
    <mergeCell ref="I17:I18"/>
    <mergeCell ref="B32:B33"/>
    <mergeCell ref="I29:I30"/>
    <mergeCell ref="J29:J30"/>
    <mergeCell ref="I27:I28"/>
    <mergeCell ref="M40:M41"/>
    <mergeCell ref="M29:M30"/>
    <mergeCell ref="M32:M33"/>
    <mergeCell ref="M4:M6"/>
    <mergeCell ref="M8:M10"/>
    <mergeCell ref="M11:M14"/>
    <mergeCell ref="M17:M18"/>
    <mergeCell ref="M19:M25"/>
    <mergeCell ref="M37:M3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9"/>
  <sheetViews>
    <sheetView workbookViewId="0">
      <selection activeCell="A19" sqref="A19"/>
    </sheetView>
  </sheetViews>
  <sheetFormatPr baseColWidth="10" defaultRowHeight="14.4" x14ac:dyDescent="0.3"/>
  <cols>
    <col min="1" max="1" width="15.88671875" customWidth="1"/>
    <col min="3" max="3" width="18.77734375" customWidth="1"/>
    <col min="4" max="4" width="19.77734375" customWidth="1"/>
    <col min="5" max="5" width="16.6640625" customWidth="1"/>
    <col min="6" max="6" width="18.33203125" customWidth="1"/>
    <col min="7" max="7" width="16.6640625" style="117" customWidth="1"/>
    <col min="8" max="8" width="10.44140625" customWidth="1"/>
    <col min="9" max="9" width="14.33203125" customWidth="1"/>
    <col min="11" max="11" width="17.6640625" customWidth="1"/>
    <col min="13" max="13" width="14.88671875" customWidth="1"/>
  </cols>
  <sheetData>
    <row r="1" spans="1:13" ht="28.8" customHeight="1" thickBot="1" x14ac:dyDescent="0.4">
      <c r="A1" s="184" t="s">
        <v>348</v>
      </c>
      <c r="G1"/>
    </row>
    <row r="2" spans="1:13" ht="103.8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6</v>
      </c>
      <c r="B3" s="227" t="s">
        <v>60</v>
      </c>
      <c r="C3" s="30" t="s">
        <v>290</v>
      </c>
      <c r="D3" s="64">
        <v>21500</v>
      </c>
      <c r="E3" s="22">
        <v>5</v>
      </c>
      <c r="F3" s="22">
        <v>1</v>
      </c>
      <c r="G3" s="118">
        <v>11</v>
      </c>
      <c r="H3" s="217">
        <v>11</v>
      </c>
      <c r="I3" s="31">
        <v>1156</v>
      </c>
      <c r="J3" s="31">
        <v>495</v>
      </c>
      <c r="K3" s="31">
        <v>5302</v>
      </c>
      <c r="L3" s="33">
        <v>3841</v>
      </c>
      <c r="M3" s="212">
        <v>77</v>
      </c>
    </row>
    <row r="4" spans="1:13" x14ac:dyDescent="0.3">
      <c r="A4" s="215"/>
      <c r="B4" s="228"/>
      <c r="C4" s="97" t="s">
        <v>188</v>
      </c>
      <c r="D4" s="98"/>
      <c r="E4" s="13"/>
      <c r="F4" s="13"/>
      <c r="G4" s="119"/>
      <c r="H4" s="192"/>
      <c r="I4" s="98">
        <v>207</v>
      </c>
      <c r="J4" s="98">
        <v>97</v>
      </c>
      <c r="K4" s="98">
        <v>1587</v>
      </c>
      <c r="L4" s="101">
        <v>939</v>
      </c>
      <c r="M4" s="211"/>
    </row>
    <row r="5" spans="1:13" x14ac:dyDescent="0.3">
      <c r="A5" s="215"/>
      <c r="B5" s="229" t="s">
        <v>60</v>
      </c>
      <c r="C5" s="74" t="s">
        <v>189</v>
      </c>
      <c r="D5" s="60">
        <v>43000</v>
      </c>
      <c r="E5" s="8">
        <v>6</v>
      </c>
      <c r="F5" s="8">
        <v>3</v>
      </c>
      <c r="G5" s="120">
        <v>14</v>
      </c>
      <c r="H5" s="192"/>
      <c r="I5" s="98">
        <v>1398</v>
      </c>
      <c r="J5" s="98">
        <v>551</v>
      </c>
      <c r="K5" s="4">
        <v>4752</v>
      </c>
      <c r="L5" s="18">
        <v>2436</v>
      </c>
      <c r="M5" s="210">
        <v>141</v>
      </c>
    </row>
    <row r="6" spans="1:13" x14ac:dyDescent="0.3">
      <c r="A6" s="215"/>
      <c r="B6" s="230"/>
      <c r="C6" s="74" t="s">
        <v>190</v>
      </c>
      <c r="D6" s="4"/>
      <c r="E6" s="8"/>
      <c r="F6" s="8"/>
      <c r="G6" s="120"/>
      <c r="H6" s="192"/>
      <c r="I6" s="98">
        <v>1147</v>
      </c>
      <c r="J6" s="98">
        <v>455</v>
      </c>
      <c r="K6" s="4">
        <v>4478</v>
      </c>
      <c r="L6" s="18">
        <v>2271</v>
      </c>
      <c r="M6" s="213"/>
    </row>
    <row r="7" spans="1:13" x14ac:dyDescent="0.3">
      <c r="A7" s="215"/>
      <c r="B7" s="228"/>
      <c r="C7" s="123" t="s">
        <v>335</v>
      </c>
      <c r="D7" s="4"/>
      <c r="E7" s="8"/>
      <c r="F7" s="8"/>
      <c r="G7" s="120"/>
      <c r="H7" s="192"/>
      <c r="I7" s="98">
        <v>444</v>
      </c>
      <c r="J7" s="98">
        <v>58</v>
      </c>
      <c r="K7" s="4">
        <v>1079</v>
      </c>
      <c r="L7" s="18">
        <v>546</v>
      </c>
      <c r="M7" s="211"/>
    </row>
    <row r="8" spans="1:13" x14ac:dyDescent="0.3">
      <c r="A8" s="215"/>
      <c r="B8" s="229" t="s">
        <v>60</v>
      </c>
      <c r="C8" s="99" t="s">
        <v>277</v>
      </c>
      <c r="D8" s="60">
        <v>46500</v>
      </c>
      <c r="E8" s="8">
        <v>6</v>
      </c>
      <c r="F8" s="8">
        <v>3</v>
      </c>
      <c r="G8" s="120">
        <v>14</v>
      </c>
      <c r="H8" s="192"/>
      <c r="I8" s="98">
        <v>1072</v>
      </c>
      <c r="J8" s="98">
        <v>385</v>
      </c>
      <c r="K8" s="4">
        <v>5715</v>
      </c>
      <c r="L8" s="18">
        <v>3110</v>
      </c>
      <c r="M8" s="210">
        <v>55</v>
      </c>
    </row>
    <row r="9" spans="1:13" x14ac:dyDescent="0.3">
      <c r="A9" s="215"/>
      <c r="B9" s="228"/>
      <c r="C9" s="124" t="s">
        <v>336</v>
      </c>
      <c r="D9" s="4"/>
      <c r="E9" s="8"/>
      <c r="F9" s="8"/>
      <c r="G9" s="120"/>
      <c r="H9" s="192"/>
      <c r="I9" s="98">
        <v>2330</v>
      </c>
      <c r="J9" s="98">
        <v>643</v>
      </c>
      <c r="K9" s="4">
        <v>5313</v>
      </c>
      <c r="L9" s="18">
        <v>2776</v>
      </c>
      <c r="M9" s="211"/>
    </row>
    <row r="10" spans="1:13" x14ac:dyDescent="0.3">
      <c r="A10" s="215"/>
      <c r="B10" s="229" t="s">
        <v>61</v>
      </c>
      <c r="C10" s="75" t="s">
        <v>191</v>
      </c>
      <c r="D10" s="4">
        <v>10000</v>
      </c>
      <c r="E10" s="8">
        <v>4</v>
      </c>
      <c r="F10" s="8"/>
      <c r="G10" s="120">
        <v>7</v>
      </c>
      <c r="H10" s="192"/>
      <c r="I10" s="98">
        <v>698</v>
      </c>
      <c r="J10" s="98">
        <v>436</v>
      </c>
      <c r="K10" s="4">
        <v>2589</v>
      </c>
      <c r="L10" s="18">
        <v>1518</v>
      </c>
      <c r="M10" s="210">
        <v>54</v>
      </c>
    </row>
    <row r="11" spans="1:13" x14ac:dyDescent="0.3">
      <c r="A11" s="215"/>
      <c r="B11" s="230"/>
      <c r="C11" s="116" t="s">
        <v>333</v>
      </c>
      <c r="D11" s="4"/>
      <c r="E11" s="8"/>
      <c r="F11" s="8"/>
      <c r="G11" s="120"/>
      <c r="H11" s="192"/>
      <c r="I11" s="98">
        <v>48</v>
      </c>
      <c r="J11" s="98">
        <v>24</v>
      </c>
      <c r="K11" s="4">
        <v>263</v>
      </c>
      <c r="L11" s="18">
        <v>107</v>
      </c>
      <c r="M11" s="213"/>
    </row>
    <row r="12" spans="1:13" x14ac:dyDescent="0.3">
      <c r="A12" s="215"/>
      <c r="B12" s="228"/>
      <c r="C12" s="116" t="s">
        <v>334</v>
      </c>
      <c r="D12" s="4"/>
      <c r="E12" s="8"/>
      <c r="F12" s="8"/>
      <c r="G12" s="120"/>
      <c r="H12" s="192"/>
      <c r="I12" s="3">
        <v>42</v>
      </c>
      <c r="J12" s="3">
        <v>28</v>
      </c>
      <c r="K12" s="4">
        <v>181</v>
      </c>
      <c r="L12" s="18">
        <v>113</v>
      </c>
      <c r="M12" s="211"/>
    </row>
    <row r="13" spans="1:13" x14ac:dyDescent="0.3">
      <c r="A13" s="215"/>
      <c r="B13" s="100" t="s">
        <v>62</v>
      </c>
      <c r="C13" s="7" t="s">
        <v>63</v>
      </c>
      <c r="D13" s="60">
        <v>27500</v>
      </c>
      <c r="E13" s="8">
        <v>5</v>
      </c>
      <c r="F13" s="8">
        <v>1</v>
      </c>
      <c r="G13" s="120">
        <v>11</v>
      </c>
      <c r="H13" s="192"/>
      <c r="I13" s="3">
        <v>1746</v>
      </c>
      <c r="J13" s="3">
        <v>522</v>
      </c>
      <c r="K13" s="4">
        <f>616+617+520+466+389+279+591+437+220+743+635+711+701+619</f>
        <v>7544</v>
      </c>
      <c r="L13" s="18">
        <f>222+255+260+208+175+104+160+172+84+302+236+254+235+222</f>
        <v>2889</v>
      </c>
      <c r="M13" s="210">
        <v>21</v>
      </c>
    </row>
    <row r="14" spans="1:13" x14ac:dyDescent="0.3">
      <c r="A14" s="215"/>
      <c r="B14" s="100" t="s">
        <v>62</v>
      </c>
      <c r="C14" s="76" t="s">
        <v>64</v>
      </c>
      <c r="D14" s="63">
        <v>131500</v>
      </c>
      <c r="E14" s="14">
        <v>9</v>
      </c>
      <c r="F14" s="14">
        <v>12</v>
      </c>
      <c r="G14" s="121">
        <v>26</v>
      </c>
      <c r="H14" s="192"/>
      <c r="I14" s="3">
        <v>9896</v>
      </c>
      <c r="J14" s="3">
        <v>2756</v>
      </c>
      <c r="K14" s="4">
        <f>52973-7544</f>
        <v>45429</v>
      </c>
      <c r="L14" s="4">
        <f>19978-2889</f>
        <v>17089</v>
      </c>
      <c r="M14" s="211"/>
    </row>
    <row r="15" spans="1:13" ht="15" thickBot="1" x14ac:dyDescent="0.35">
      <c r="A15" s="216"/>
      <c r="B15" s="96"/>
      <c r="C15" s="37"/>
      <c r="D15" s="91">
        <f>0+(SUM(D3:D14))</f>
        <v>280000</v>
      </c>
      <c r="E15" s="44">
        <f>SUM(E3:E14)</f>
        <v>35</v>
      </c>
      <c r="F15" s="44"/>
      <c r="G15" s="122"/>
      <c r="H15" s="218"/>
      <c r="I15" s="90">
        <f t="shared" ref="I15:L15" si="0">SUM(I3:I14)</f>
        <v>20184</v>
      </c>
      <c r="J15" s="90">
        <f t="shared" si="0"/>
        <v>6450</v>
      </c>
      <c r="K15" s="90">
        <f t="shared" si="0"/>
        <v>84232</v>
      </c>
      <c r="L15" s="90">
        <f t="shared" si="0"/>
        <v>37635</v>
      </c>
      <c r="M15" s="48">
        <f>SUM(M3:M14)</f>
        <v>348</v>
      </c>
    </row>
    <row r="17" spans="1:1" x14ac:dyDescent="0.3">
      <c r="A17" t="s">
        <v>320</v>
      </c>
    </row>
    <row r="19" spans="1:1" x14ac:dyDescent="0.3">
      <c r="A19" s="185" t="s">
        <v>349</v>
      </c>
    </row>
  </sheetData>
  <mergeCells count="11">
    <mergeCell ref="A3:A15"/>
    <mergeCell ref="B10:B12"/>
    <mergeCell ref="B3:B4"/>
    <mergeCell ref="B5:B7"/>
    <mergeCell ref="B8:B9"/>
    <mergeCell ref="H3:H15"/>
    <mergeCell ref="M3:M4"/>
    <mergeCell ref="M5:M7"/>
    <mergeCell ref="M8:M9"/>
    <mergeCell ref="M10:M12"/>
    <mergeCell ref="M13:M14"/>
  </mergeCells>
  <phoneticPr fontId="17" type="noConversion"/>
  <pageMargins left="0.75000000000000011" right="0.75000000000000011" top="1" bottom="1" header="0.5" footer="0.5"/>
  <pageSetup paperSize="9" scale="76"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0"/>
  <sheetViews>
    <sheetView workbookViewId="0">
      <selection activeCell="A10" sqref="A10"/>
    </sheetView>
  </sheetViews>
  <sheetFormatPr baseColWidth="10" defaultRowHeight="14.4" x14ac:dyDescent="0.3"/>
  <cols>
    <col min="1" max="1" width="15.33203125" customWidth="1"/>
    <col min="3" max="3" width="12.33203125" customWidth="1"/>
    <col min="5" max="5" width="17.6640625" customWidth="1"/>
    <col min="6" max="6" width="20.21875" customWidth="1"/>
    <col min="7" max="7" width="19.5546875" customWidth="1"/>
    <col min="8" max="8" width="15.88671875" customWidth="1"/>
    <col min="10" max="10" width="9.44140625" customWidth="1"/>
    <col min="13" max="13" width="15.109375" customWidth="1"/>
  </cols>
  <sheetData>
    <row r="1" spans="1:13" ht="28.8" customHeight="1" thickBot="1" x14ac:dyDescent="0.4">
      <c r="A1" s="184" t="s">
        <v>348</v>
      </c>
    </row>
    <row r="2" spans="1:13" ht="78.599999999999994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5</v>
      </c>
      <c r="B3" s="29" t="s">
        <v>54</v>
      </c>
      <c r="C3" s="95" t="s">
        <v>55</v>
      </c>
      <c r="D3" s="64">
        <v>113500</v>
      </c>
      <c r="E3" s="22">
        <v>9</v>
      </c>
      <c r="F3" s="22">
        <v>10</v>
      </c>
      <c r="G3" s="1">
        <v>24</v>
      </c>
      <c r="H3" s="217">
        <v>6</v>
      </c>
      <c r="I3" s="32">
        <v>6757</v>
      </c>
      <c r="J3" s="32">
        <v>2620</v>
      </c>
      <c r="K3" s="31">
        <v>34728</v>
      </c>
      <c r="L3" s="33">
        <v>16357</v>
      </c>
      <c r="M3" s="180">
        <v>94</v>
      </c>
    </row>
    <row r="4" spans="1:13" ht="28.8" x14ac:dyDescent="0.3">
      <c r="A4" s="215"/>
      <c r="B4" s="7" t="s">
        <v>56</v>
      </c>
      <c r="C4" s="7" t="s">
        <v>57</v>
      </c>
      <c r="D4" s="60">
        <v>30500</v>
      </c>
      <c r="E4" s="8">
        <v>5</v>
      </c>
      <c r="F4" s="8">
        <v>2</v>
      </c>
      <c r="G4" s="1">
        <v>12</v>
      </c>
      <c r="H4" s="208"/>
      <c r="I4" s="3">
        <v>1774</v>
      </c>
      <c r="J4" s="3">
        <v>664</v>
      </c>
      <c r="K4" s="4">
        <v>9377</v>
      </c>
      <c r="L4" s="18">
        <v>3763</v>
      </c>
      <c r="M4" s="47">
        <v>26</v>
      </c>
    </row>
    <row r="5" spans="1:13" x14ac:dyDescent="0.3">
      <c r="A5" s="215"/>
      <c r="B5" s="7" t="s">
        <v>58</v>
      </c>
      <c r="C5" s="7" t="s">
        <v>59</v>
      </c>
      <c r="D5" s="63">
        <v>23000</v>
      </c>
      <c r="E5" s="14">
        <v>5</v>
      </c>
      <c r="F5" s="14">
        <v>1</v>
      </c>
      <c r="G5" s="1">
        <v>11</v>
      </c>
      <c r="H5" s="208"/>
      <c r="I5" s="3">
        <v>1473</v>
      </c>
      <c r="J5" s="3">
        <v>531</v>
      </c>
      <c r="K5" s="4">
        <v>5542</v>
      </c>
      <c r="L5" s="18">
        <v>3153</v>
      </c>
      <c r="M5" s="47">
        <v>106</v>
      </c>
    </row>
    <row r="6" spans="1:13" ht="15" thickBot="1" x14ac:dyDescent="0.35">
      <c r="A6" s="216"/>
      <c r="B6" s="96"/>
      <c r="C6" s="37"/>
      <c r="D6" s="91">
        <f>0+(SUM(D3:D5))</f>
        <v>167000</v>
      </c>
      <c r="E6" s="44">
        <f>SUM(E3:E5)</f>
        <v>19</v>
      </c>
      <c r="F6" s="44"/>
      <c r="G6" s="89"/>
      <c r="H6" s="226"/>
      <c r="I6" s="94">
        <f t="shared" ref="I6:L6" si="0">SUM(I3:I5)</f>
        <v>10004</v>
      </c>
      <c r="J6" s="94">
        <f t="shared" si="0"/>
        <v>3815</v>
      </c>
      <c r="K6" s="94">
        <f t="shared" si="0"/>
        <v>49647</v>
      </c>
      <c r="L6" s="94">
        <f t="shared" si="0"/>
        <v>23273</v>
      </c>
      <c r="M6" s="173">
        <f>SUM(M3:M5)</f>
        <v>226</v>
      </c>
    </row>
    <row r="8" spans="1:13" x14ac:dyDescent="0.3">
      <c r="A8" t="s">
        <v>320</v>
      </c>
    </row>
    <row r="10" spans="1:13" x14ac:dyDescent="0.3">
      <c r="A10" s="185" t="s">
        <v>349</v>
      </c>
    </row>
  </sheetData>
  <mergeCells count="2">
    <mergeCell ref="A3:A6"/>
    <mergeCell ref="H3:H6"/>
  </mergeCells>
  <phoneticPr fontId="17" type="noConversion"/>
  <pageMargins left="0.75000000000000011" right="0.75000000000000011" top="1" bottom="1" header="0.5" footer="0.5"/>
  <pageSetup paperSize="9" scale="76"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8"/>
  <sheetViews>
    <sheetView workbookViewId="0">
      <selection activeCell="A18" sqref="A18"/>
    </sheetView>
  </sheetViews>
  <sheetFormatPr baseColWidth="10" defaultRowHeight="14.4" x14ac:dyDescent="0.3"/>
  <cols>
    <col min="2" max="2" width="16.33203125" customWidth="1"/>
    <col min="3" max="3" width="17.6640625" customWidth="1"/>
    <col min="4" max="4" width="13" bestFit="1" customWidth="1"/>
    <col min="5" max="5" width="20.5546875" customWidth="1"/>
    <col min="6" max="6" width="18.6640625" customWidth="1"/>
    <col min="7" max="7" width="18" customWidth="1"/>
    <col min="13" max="13" width="15.6640625" customWidth="1"/>
  </cols>
  <sheetData>
    <row r="1" spans="1:13" ht="28.8" customHeight="1" thickBot="1" x14ac:dyDescent="0.4">
      <c r="A1" s="184" t="s">
        <v>348</v>
      </c>
    </row>
    <row r="2" spans="1:13" ht="103.2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4</v>
      </c>
      <c r="B3" s="29" t="s">
        <v>43</v>
      </c>
      <c r="C3" s="29" t="s">
        <v>44</v>
      </c>
      <c r="D3" s="31">
        <v>5500</v>
      </c>
      <c r="E3" s="22">
        <v>3</v>
      </c>
      <c r="F3" s="22"/>
      <c r="G3" s="92">
        <v>6</v>
      </c>
      <c r="H3" s="217">
        <v>8</v>
      </c>
      <c r="I3" s="32">
        <v>293</v>
      </c>
      <c r="J3" s="32">
        <v>115</v>
      </c>
      <c r="K3" s="31">
        <v>1441</v>
      </c>
      <c r="L3" s="31">
        <v>942</v>
      </c>
      <c r="M3" s="46">
        <v>8</v>
      </c>
    </row>
    <row r="4" spans="1:13" x14ac:dyDescent="0.3">
      <c r="A4" s="215"/>
      <c r="B4" s="206" t="s">
        <v>45</v>
      </c>
      <c r="C4" s="74" t="s">
        <v>183</v>
      </c>
      <c r="D4" s="4">
        <v>3500</v>
      </c>
      <c r="E4" s="8">
        <v>3</v>
      </c>
      <c r="F4" s="8"/>
      <c r="G4" s="93">
        <v>6</v>
      </c>
      <c r="H4" s="192"/>
      <c r="I4" s="3">
        <v>111</v>
      </c>
      <c r="J4" s="3">
        <v>53</v>
      </c>
      <c r="K4" s="4">
        <v>757</v>
      </c>
      <c r="L4" s="4">
        <v>454</v>
      </c>
      <c r="M4" s="210">
        <v>1</v>
      </c>
    </row>
    <row r="5" spans="1:13" x14ac:dyDescent="0.3">
      <c r="A5" s="215"/>
      <c r="B5" s="219"/>
      <c r="C5" s="74" t="s">
        <v>184</v>
      </c>
      <c r="D5" s="4"/>
      <c r="E5" s="8"/>
      <c r="F5" s="8"/>
      <c r="G5" s="93"/>
      <c r="H5" s="192"/>
      <c r="I5" s="3">
        <v>31</v>
      </c>
      <c r="J5" s="3">
        <v>8</v>
      </c>
      <c r="K5" s="4">
        <v>153</v>
      </c>
      <c r="L5" s="4">
        <v>80</v>
      </c>
      <c r="M5" s="213"/>
    </row>
    <row r="6" spans="1:13" x14ac:dyDescent="0.3">
      <c r="A6" s="215"/>
      <c r="B6" s="219"/>
      <c r="C6" s="74" t="s">
        <v>185</v>
      </c>
      <c r="D6" s="4"/>
      <c r="E6" s="8"/>
      <c r="F6" s="8"/>
      <c r="G6" s="93"/>
      <c r="H6" s="192"/>
      <c r="I6" s="3">
        <v>17</v>
      </c>
      <c r="J6" s="3">
        <v>6</v>
      </c>
      <c r="K6" s="4">
        <v>70</v>
      </c>
      <c r="L6" s="4">
        <v>37</v>
      </c>
      <c r="M6" s="213"/>
    </row>
    <row r="7" spans="1:13" x14ac:dyDescent="0.3">
      <c r="A7" s="215"/>
      <c r="B7" s="207"/>
      <c r="C7" s="74" t="s">
        <v>186</v>
      </c>
      <c r="D7" s="4"/>
      <c r="E7" s="8"/>
      <c r="F7" s="8"/>
      <c r="G7" s="93"/>
      <c r="H7" s="192"/>
      <c r="I7" s="3">
        <v>13</v>
      </c>
      <c r="J7" s="3">
        <v>6</v>
      </c>
      <c r="K7" s="4">
        <v>74</v>
      </c>
      <c r="L7" s="4">
        <v>32</v>
      </c>
      <c r="M7" s="211"/>
    </row>
    <row r="8" spans="1:13" x14ac:dyDescent="0.3">
      <c r="A8" s="215"/>
      <c r="B8" s="7" t="s">
        <v>46</v>
      </c>
      <c r="C8" s="7" t="s">
        <v>47</v>
      </c>
      <c r="D8" s="4">
        <v>9000</v>
      </c>
      <c r="E8" s="8">
        <v>4</v>
      </c>
      <c r="F8" s="8"/>
      <c r="G8" s="93">
        <v>7</v>
      </c>
      <c r="H8" s="192"/>
      <c r="I8" s="3">
        <v>352</v>
      </c>
      <c r="J8" s="3">
        <v>277</v>
      </c>
      <c r="K8" s="4">
        <v>2006</v>
      </c>
      <c r="L8" s="4">
        <v>1188</v>
      </c>
      <c r="M8" s="47">
        <v>6</v>
      </c>
    </row>
    <row r="9" spans="1:13" x14ac:dyDescent="0.3">
      <c r="A9" s="215"/>
      <c r="B9" s="206" t="s">
        <v>48</v>
      </c>
      <c r="C9" s="75" t="s">
        <v>289</v>
      </c>
      <c r="D9" s="4">
        <v>5500</v>
      </c>
      <c r="E9" s="8">
        <v>3</v>
      </c>
      <c r="F9" s="8"/>
      <c r="G9" s="93">
        <v>6</v>
      </c>
      <c r="H9" s="192"/>
      <c r="I9" s="3">
        <v>225</v>
      </c>
      <c r="J9" s="3">
        <v>130</v>
      </c>
      <c r="K9" s="4">
        <v>1485</v>
      </c>
      <c r="L9" s="4">
        <v>852</v>
      </c>
      <c r="M9" s="210">
        <v>18</v>
      </c>
    </row>
    <row r="10" spans="1:13" x14ac:dyDescent="0.3">
      <c r="A10" s="215"/>
      <c r="B10" s="207"/>
      <c r="C10" s="75" t="s">
        <v>187</v>
      </c>
      <c r="D10" s="4"/>
      <c r="E10" s="8"/>
      <c r="F10" s="8"/>
      <c r="G10" s="93"/>
      <c r="H10" s="192"/>
      <c r="I10" s="3">
        <v>8</v>
      </c>
      <c r="J10" s="3">
        <v>5</v>
      </c>
      <c r="K10" s="4">
        <v>124</v>
      </c>
      <c r="L10" s="4">
        <v>98</v>
      </c>
      <c r="M10" s="211"/>
    </row>
    <row r="11" spans="1:13" x14ac:dyDescent="0.3">
      <c r="A11" s="215"/>
      <c r="B11" s="7" t="s">
        <v>49</v>
      </c>
      <c r="C11" s="7" t="s">
        <v>50</v>
      </c>
      <c r="D11" s="4">
        <v>5500</v>
      </c>
      <c r="E11" s="8">
        <v>3</v>
      </c>
      <c r="F11" s="8"/>
      <c r="G11" s="93"/>
      <c r="H11" s="192"/>
      <c r="I11" s="3">
        <v>222</v>
      </c>
      <c r="J11" s="3">
        <v>82</v>
      </c>
      <c r="K11" s="4">
        <v>1290</v>
      </c>
      <c r="L11" s="4">
        <v>822</v>
      </c>
      <c r="M11" s="47">
        <v>1</v>
      </c>
    </row>
    <row r="12" spans="1:13" x14ac:dyDescent="0.3">
      <c r="A12" s="215"/>
      <c r="B12" s="7" t="s">
        <v>49</v>
      </c>
      <c r="C12" s="76" t="s">
        <v>51</v>
      </c>
      <c r="D12" s="60">
        <v>120600</v>
      </c>
      <c r="E12" s="8">
        <v>9</v>
      </c>
      <c r="F12" s="8">
        <v>11</v>
      </c>
      <c r="G12" s="1">
        <v>25</v>
      </c>
      <c r="H12" s="192"/>
      <c r="I12" s="3">
        <v>5905</v>
      </c>
      <c r="J12" s="3">
        <v>1445</v>
      </c>
      <c r="K12" s="4">
        <v>23568</v>
      </c>
      <c r="L12" s="4">
        <v>11979</v>
      </c>
      <c r="M12" s="47">
        <v>45</v>
      </c>
    </row>
    <row r="13" spans="1:13" x14ac:dyDescent="0.3">
      <c r="A13" s="215"/>
      <c r="B13" s="7" t="s">
        <v>52</v>
      </c>
      <c r="C13" s="7" t="s">
        <v>53</v>
      </c>
      <c r="D13" s="6">
        <v>7000</v>
      </c>
      <c r="E13" s="14">
        <v>3</v>
      </c>
      <c r="F13" s="14"/>
      <c r="G13" s="93">
        <v>6</v>
      </c>
      <c r="H13" s="192"/>
      <c r="I13" s="3">
        <v>277</v>
      </c>
      <c r="J13" s="3"/>
      <c r="K13" s="4">
        <v>1894</v>
      </c>
      <c r="L13" s="4">
        <v>1102</v>
      </c>
      <c r="M13" s="47">
        <v>6</v>
      </c>
    </row>
    <row r="14" spans="1:13" ht="15" thickBot="1" x14ac:dyDescent="0.35">
      <c r="A14" s="216"/>
      <c r="B14" s="37"/>
      <c r="C14" s="37"/>
      <c r="D14" s="77">
        <f>SUM(D3:D13)</f>
        <v>156600</v>
      </c>
      <c r="E14" s="44">
        <f>SUM(E3:E13)</f>
        <v>28</v>
      </c>
      <c r="F14" s="44"/>
      <c r="G14" s="93"/>
      <c r="H14" s="218"/>
      <c r="I14" s="91">
        <f t="shared" ref="I14:L14" si="0">SUM(I3:I13)</f>
        <v>7454</v>
      </c>
      <c r="J14" s="91">
        <f t="shared" si="0"/>
        <v>2127</v>
      </c>
      <c r="K14" s="91">
        <f t="shared" si="0"/>
        <v>32862</v>
      </c>
      <c r="L14" s="91">
        <f t="shared" si="0"/>
        <v>17586</v>
      </c>
      <c r="M14" s="48">
        <f>SUM(M3:M13)</f>
        <v>85</v>
      </c>
    </row>
    <row r="16" spans="1:13" x14ac:dyDescent="0.3">
      <c r="A16" t="s">
        <v>320</v>
      </c>
    </row>
    <row r="18" spans="1:1" x14ac:dyDescent="0.3">
      <c r="A18" s="185" t="s">
        <v>349</v>
      </c>
    </row>
  </sheetData>
  <mergeCells count="6">
    <mergeCell ref="B4:B7"/>
    <mergeCell ref="B9:B10"/>
    <mergeCell ref="A3:A14"/>
    <mergeCell ref="M4:M7"/>
    <mergeCell ref="M9:M10"/>
    <mergeCell ref="H3:H14"/>
  </mergeCells>
  <phoneticPr fontId="17" type="noConversion"/>
  <pageMargins left="0.75000000000000011" right="0.75000000000000011" top="1" bottom="1" header="0.5" footer="0.5"/>
  <pageSetup paperSize="9" scale="74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3"/>
  <sheetViews>
    <sheetView topLeftCell="A16" workbookViewId="0">
      <selection activeCell="A33" sqref="A33"/>
    </sheetView>
  </sheetViews>
  <sheetFormatPr baseColWidth="10" defaultRowHeight="14.4" x14ac:dyDescent="0.3"/>
  <cols>
    <col min="1" max="1" width="12.6640625" customWidth="1"/>
    <col min="2" max="2" width="17.5546875" customWidth="1"/>
    <col min="3" max="3" width="21.33203125" customWidth="1"/>
    <col min="4" max="4" width="15.33203125" customWidth="1"/>
    <col min="5" max="5" width="14.6640625" customWidth="1"/>
    <col min="6" max="6" width="20" customWidth="1"/>
    <col min="7" max="7" width="18.33203125" customWidth="1"/>
    <col min="8" max="8" width="16" customWidth="1"/>
    <col min="13" max="13" width="9.77734375" customWidth="1"/>
  </cols>
  <sheetData>
    <row r="1" spans="1:13" ht="28.8" customHeight="1" thickBot="1" x14ac:dyDescent="0.4">
      <c r="A1" s="184" t="s">
        <v>348</v>
      </c>
    </row>
    <row r="2" spans="1:13" ht="105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3</v>
      </c>
      <c r="B3" s="29" t="s">
        <v>13</v>
      </c>
      <c r="C3" s="29" t="s">
        <v>14</v>
      </c>
      <c r="D3" s="31">
        <v>14500</v>
      </c>
      <c r="E3" s="22">
        <v>4</v>
      </c>
      <c r="F3" s="58"/>
      <c r="G3" s="1">
        <v>7</v>
      </c>
      <c r="H3" s="217">
        <v>7</v>
      </c>
      <c r="I3" s="32">
        <v>2519</v>
      </c>
      <c r="J3" s="32">
        <v>961</v>
      </c>
      <c r="K3" s="31">
        <v>2888</v>
      </c>
      <c r="L3" s="33">
        <v>1485</v>
      </c>
      <c r="M3" s="46">
        <v>9</v>
      </c>
    </row>
    <row r="4" spans="1:13" x14ac:dyDescent="0.3">
      <c r="A4" s="215"/>
      <c r="B4" s="7" t="s">
        <v>15</v>
      </c>
      <c r="C4" s="7" t="s">
        <v>16</v>
      </c>
      <c r="D4" s="4">
        <v>1500</v>
      </c>
      <c r="E4" s="8">
        <v>1</v>
      </c>
      <c r="F4" s="15"/>
      <c r="G4" s="1">
        <v>2</v>
      </c>
      <c r="H4" s="192"/>
      <c r="I4" s="3">
        <v>167</v>
      </c>
      <c r="J4" s="3">
        <v>73</v>
      </c>
      <c r="K4" s="4">
        <v>324</v>
      </c>
      <c r="L4" s="18">
        <v>231</v>
      </c>
      <c r="M4" s="47">
        <v>2</v>
      </c>
    </row>
    <row r="5" spans="1:13" x14ac:dyDescent="0.3">
      <c r="A5" s="215"/>
      <c r="B5" s="206" t="s">
        <v>17</v>
      </c>
      <c r="C5" s="75" t="s">
        <v>285</v>
      </c>
      <c r="D5" s="4">
        <v>4000</v>
      </c>
      <c r="E5" s="8">
        <v>3</v>
      </c>
      <c r="F5" s="15"/>
      <c r="G5" s="1">
        <v>6</v>
      </c>
      <c r="H5" s="192"/>
      <c r="I5" s="3">
        <v>145</v>
      </c>
      <c r="J5" s="3">
        <v>75</v>
      </c>
      <c r="K5" s="4">
        <f>324+58</f>
        <v>382</v>
      </c>
      <c r="L5" s="18">
        <f>204+35</f>
        <v>239</v>
      </c>
      <c r="M5" s="47">
        <v>11</v>
      </c>
    </row>
    <row r="6" spans="1:13" x14ac:dyDescent="0.3">
      <c r="A6" s="215"/>
      <c r="B6" s="219"/>
      <c r="C6" s="75" t="s">
        <v>177</v>
      </c>
      <c r="D6" s="4"/>
      <c r="E6" s="8"/>
      <c r="F6" s="15"/>
      <c r="G6" s="1"/>
      <c r="H6" s="192"/>
      <c r="I6" s="3">
        <v>148</v>
      </c>
      <c r="J6" s="3">
        <v>36</v>
      </c>
      <c r="K6" s="4">
        <v>152</v>
      </c>
      <c r="L6" s="18">
        <v>93</v>
      </c>
      <c r="M6" s="47"/>
    </row>
    <row r="7" spans="1:13" x14ac:dyDescent="0.3">
      <c r="A7" s="215"/>
      <c r="B7" s="207"/>
      <c r="C7" s="75" t="s">
        <v>176</v>
      </c>
      <c r="D7" s="4"/>
      <c r="E7" s="8"/>
      <c r="F7" s="15"/>
      <c r="G7" s="1"/>
      <c r="H7" s="192"/>
      <c r="I7" s="3">
        <v>36</v>
      </c>
      <c r="J7" s="3">
        <v>3</v>
      </c>
      <c r="K7" s="4"/>
      <c r="L7" s="18"/>
      <c r="M7" s="47"/>
    </row>
    <row r="8" spans="1:13" x14ac:dyDescent="0.3">
      <c r="A8" s="215"/>
      <c r="B8" s="7" t="s">
        <v>18</v>
      </c>
      <c r="C8" s="7" t="s">
        <v>19</v>
      </c>
      <c r="D8" s="4">
        <v>7000</v>
      </c>
      <c r="E8" s="8">
        <v>3</v>
      </c>
      <c r="F8" s="15"/>
      <c r="G8" s="1">
        <v>6</v>
      </c>
      <c r="H8" s="192"/>
      <c r="I8" s="3">
        <v>817</v>
      </c>
      <c r="J8" s="3">
        <v>241</v>
      </c>
      <c r="K8" s="4">
        <v>1652</v>
      </c>
      <c r="L8" s="18">
        <v>815</v>
      </c>
      <c r="M8" s="47">
        <v>15</v>
      </c>
    </row>
    <row r="9" spans="1:13" ht="28.8" x14ac:dyDescent="0.3">
      <c r="A9" s="215"/>
      <c r="B9" s="7" t="s">
        <v>313</v>
      </c>
      <c r="C9" s="7" t="s">
        <v>20</v>
      </c>
      <c r="D9" s="4">
        <v>9000</v>
      </c>
      <c r="E9" s="8">
        <v>4</v>
      </c>
      <c r="F9" s="15"/>
      <c r="G9" s="1">
        <v>7</v>
      </c>
      <c r="H9" s="192"/>
      <c r="I9" s="3">
        <v>690</v>
      </c>
      <c r="J9" s="3">
        <v>132</v>
      </c>
      <c r="K9" s="4">
        <v>2115</v>
      </c>
      <c r="L9" s="18">
        <v>837</v>
      </c>
      <c r="M9" s="47">
        <v>40</v>
      </c>
    </row>
    <row r="10" spans="1:13" x14ac:dyDescent="0.3">
      <c r="A10" s="215"/>
      <c r="B10" s="7" t="s">
        <v>21</v>
      </c>
      <c r="C10" s="7" t="s">
        <v>22</v>
      </c>
      <c r="D10" s="4">
        <v>10500</v>
      </c>
      <c r="E10" s="8">
        <v>4</v>
      </c>
      <c r="F10" s="15"/>
      <c r="G10" s="1">
        <v>7</v>
      </c>
      <c r="H10" s="192"/>
      <c r="I10" s="3">
        <v>1511</v>
      </c>
      <c r="J10" s="3">
        <v>289</v>
      </c>
      <c r="K10" s="4">
        <v>3227</v>
      </c>
      <c r="L10" s="18">
        <v>1418</v>
      </c>
      <c r="M10" s="47">
        <v>10</v>
      </c>
    </row>
    <row r="11" spans="1:13" x14ac:dyDescent="0.3">
      <c r="A11" s="215"/>
      <c r="B11" s="7" t="s">
        <v>23</v>
      </c>
      <c r="C11" s="7" t="s">
        <v>24</v>
      </c>
      <c r="D11" s="4">
        <v>5000</v>
      </c>
      <c r="E11" s="8">
        <v>3</v>
      </c>
      <c r="F11" s="15"/>
      <c r="G11" s="1">
        <v>6</v>
      </c>
      <c r="H11" s="192"/>
      <c r="I11" s="3">
        <v>591</v>
      </c>
      <c r="J11" s="3">
        <v>135</v>
      </c>
      <c r="K11" s="4">
        <v>1015</v>
      </c>
      <c r="L11" s="18">
        <v>597</v>
      </c>
      <c r="M11" s="47">
        <v>6</v>
      </c>
    </row>
    <row r="12" spans="1:13" x14ac:dyDescent="0.3">
      <c r="A12" s="215"/>
      <c r="B12" s="206" t="s">
        <v>25</v>
      </c>
      <c r="C12" s="78" t="s">
        <v>286</v>
      </c>
      <c r="D12" s="4">
        <v>3000</v>
      </c>
      <c r="E12" s="8">
        <v>3</v>
      </c>
      <c r="F12" s="15"/>
      <c r="G12" s="1">
        <v>6</v>
      </c>
      <c r="H12" s="192"/>
      <c r="I12" s="3">
        <v>180</v>
      </c>
      <c r="J12" s="3">
        <v>84</v>
      </c>
      <c r="K12" s="4">
        <v>532</v>
      </c>
      <c r="L12" s="18">
        <v>240</v>
      </c>
      <c r="M12" s="210">
        <v>26</v>
      </c>
    </row>
    <row r="13" spans="1:13" x14ac:dyDescent="0.3">
      <c r="A13" s="215"/>
      <c r="B13" s="219"/>
      <c r="C13" s="78" t="s">
        <v>174</v>
      </c>
      <c r="D13" s="4"/>
      <c r="E13" s="8"/>
      <c r="F13" s="15"/>
      <c r="G13" s="1"/>
      <c r="H13" s="192"/>
      <c r="I13" s="3">
        <v>54</v>
      </c>
      <c r="J13" s="3">
        <v>13</v>
      </c>
      <c r="K13" s="4">
        <v>118</v>
      </c>
      <c r="L13" s="18">
        <v>65</v>
      </c>
      <c r="M13" s="213"/>
    </row>
    <row r="14" spans="1:13" x14ac:dyDescent="0.3">
      <c r="A14" s="215"/>
      <c r="B14" s="207"/>
      <c r="C14" s="78" t="s">
        <v>175</v>
      </c>
      <c r="D14" s="4"/>
      <c r="E14" s="8"/>
      <c r="F14" s="15"/>
      <c r="G14" s="1"/>
      <c r="H14" s="192"/>
      <c r="I14" s="3">
        <v>79</v>
      </c>
      <c r="J14" s="3">
        <v>43</v>
      </c>
      <c r="K14" s="4">
        <v>160</v>
      </c>
      <c r="L14" s="18">
        <v>120</v>
      </c>
      <c r="M14" s="211"/>
    </row>
    <row r="15" spans="1:13" x14ac:dyDescent="0.3">
      <c r="A15" s="215"/>
      <c r="B15" s="7" t="s">
        <v>26</v>
      </c>
      <c r="C15" s="7" t="s">
        <v>27</v>
      </c>
      <c r="D15" s="4">
        <v>2500</v>
      </c>
      <c r="E15" s="8">
        <v>3</v>
      </c>
      <c r="F15" s="15"/>
      <c r="G15" s="1">
        <v>6</v>
      </c>
      <c r="H15" s="192"/>
      <c r="I15" s="3">
        <v>243</v>
      </c>
      <c r="J15" s="3">
        <v>74</v>
      </c>
      <c r="K15" s="4">
        <v>504</v>
      </c>
      <c r="L15" s="18">
        <v>285</v>
      </c>
      <c r="M15" s="47">
        <v>6</v>
      </c>
    </row>
    <row r="16" spans="1:13" x14ac:dyDescent="0.3">
      <c r="A16" s="215"/>
      <c r="B16" s="233" t="s">
        <v>28</v>
      </c>
      <c r="C16" s="75" t="s">
        <v>287</v>
      </c>
      <c r="D16" s="4">
        <v>1500</v>
      </c>
      <c r="E16" s="8">
        <v>1</v>
      </c>
      <c r="F16" s="15"/>
      <c r="G16" s="1">
        <v>2</v>
      </c>
      <c r="H16" s="192"/>
      <c r="I16" s="3">
        <v>105</v>
      </c>
      <c r="J16" s="3">
        <v>23</v>
      </c>
      <c r="K16" s="4">
        <v>221</v>
      </c>
      <c r="L16" s="18">
        <v>101</v>
      </c>
      <c r="M16" s="210">
        <v>12</v>
      </c>
    </row>
    <row r="17" spans="1:13" x14ac:dyDescent="0.3">
      <c r="A17" s="215"/>
      <c r="B17" s="234"/>
      <c r="C17" s="75" t="s">
        <v>178</v>
      </c>
      <c r="D17" s="4"/>
      <c r="E17" s="8"/>
      <c r="F17" s="15"/>
      <c r="G17" s="1"/>
      <c r="H17" s="192"/>
      <c r="I17" s="3">
        <v>83</v>
      </c>
      <c r="J17" s="3">
        <v>23</v>
      </c>
      <c r="K17" s="4">
        <v>223</v>
      </c>
      <c r="L17" s="18">
        <v>68</v>
      </c>
      <c r="M17" s="211"/>
    </row>
    <row r="18" spans="1:13" ht="16.95" customHeight="1" x14ac:dyDescent="0.3">
      <c r="A18" s="215"/>
      <c r="B18" s="7" t="s">
        <v>29</v>
      </c>
      <c r="C18" s="79" t="s">
        <v>30</v>
      </c>
      <c r="D18" s="4">
        <v>1500</v>
      </c>
      <c r="E18" s="8">
        <v>1</v>
      </c>
      <c r="F18" s="15"/>
      <c r="G18" s="1">
        <v>2</v>
      </c>
      <c r="H18" s="192"/>
      <c r="I18" s="3">
        <v>259</v>
      </c>
      <c r="J18" s="3">
        <v>122</v>
      </c>
      <c r="K18" s="4">
        <v>421</v>
      </c>
      <c r="L18" s="18">
        <v>248</v>
      </c>
      <c r="M18" s="47">
        <v>5</v>
      </c>
    </row>
    <row r="19" spans="1:13" x14ac:dyDescent="0.3">
      <c r="A19" s="215"/>
      <c r="B19" s="7" t="s">
        <v>31</v>
      </c>
      <c r="C19" s="76" t="s">
        <v>32</v>
      </c>
      <c r="D19" s="4">
        <v>17500</v>
      </c>
      <c r="E19" s="8">
        <v>5</v>
      </c>
      <c r="F19" s="15"/>
      <c r="G19" s="1">
        <v>8</v>
      </c>
      <c r="H19" s="192"/>
      <c r="I19" s="3">
        <v>2526</v>
      </c>
      <c r="J19" s="3">
        <v>475</v>
      </c>
      <c r="K19" s="4">
        <v>4345</v>
      </c>
      <c r="L19" s="18">
        <v>2058</v>
      </c>
      <c r="M19" s="47">
        <v>64</v>
      </c>
    </row>
    <row r="20" spans="1:13" x14ac:dyDescent="0.3">
      <c r="A20" s="215"/>
      <c r="B20" s="206" t="s">
        <v>33</v>
      </c>
      <c r="C20" s="74" t="s">
        <v>288</v>
      </c>
      <c r="D20" s="4">
        <v>2000</v>
      </c>
      <c r="E20" s="8">
        <v>1</v>
      </c>
      <c r="F20" s="15"/>
      <c r="G20" s="1">
        <v>2</v>
      </c>
      <c r="H20" s="192"/>
      <c r="I20" s="3">
        <v>105</v>
      </c>
      <c r="J20" s="3">
        <v>15</v>
      </c>
      <c r="K20" s="4">
        <v>308</v>
      </c>
      <c r="L20" s="18">
        <v>100</v>
      </c>
      <c r="M20" s="210">
        <v>6</v>
      </c>
    </row>
    <row r="21" spans="1:13" x14ac:dyDescent="0.3">
      <c r="A21" s="215"/>
      <c r="B21" s="219"/>
      <c r="C21" s="74" t="s">
        <v>179</v>
      </c>
      <c r="D21" s="4"/>
      <c r="E21" s="8"/>
      <c r="F21" s="15"/>
      <c r="G21" s="1"/>
      <c r="H21" s="192"/>
      <c r="I21" s="3">
        <v>105</v>
      </c>
      <c r="J21" s="3">
        <v>68</v>
      </c>
      <c r="K21" s="4">
        <v>173</v>
      </c>
      <c r="L21" s="18">
        <v>117</v>
      </c>
      <c r="M21" s="213"/>
    </row>
    <row r="22" spans="1:13" x14ac:dyDescent="0.3">
      <c r="A22" s="215"/>
      <c r="B22" s="207"/>
      <c r="C22" s="74" t="s">
        <v>180</v>
      </c>
      <c r="D22" s="4"/>
      <c r="E22" s="8"/>
      <c r="F22" s="15"/>
      <c r="G22" s="1"/>
      <c r="H22" s="192"/>
      <c r="I22" s="3">
        <v>24</v>
      </c>
      <c r="J22" s="3">
        <v>14</v>
      </c>
      <c r="K22" s="4">
        <v>58</v>
      </c>
      <c r="L22" s="18">
        <v>23</v>
      </c>
      <c r="M22" s="211"/>
    </row>
    <row r="23" spans="1:13" x14ac:dyDescent="0.3">
      <c r="A23" s="215"/>
      <c r="B23" s="7" t="s">
        <v>34</v>
      </c>
      <c r="C23" s="7" t="s">
        <v>35</v>
      </c>
      <c r="D23" s="4">
        <v>1500</v>
      </c>
      <c r="E23" s="8">
        <v>1</v>
      </c>
      <c r="F23" s="15"/>
      <c r="G23" s="1">
        <v>2</v>
      </c>
      <c r="H23" s="192"/>
      <c r="I23" s="3">
        <v>296</v>
      </c>
      <c r="J23" s="3">
        <v>34</v>
      </c>
      <c r="K23" s="4">
        <v>391</v>
      </c>
      <c r="L23" s="18">
        <v>106</v>
      </c>
      <c r="M23" s="47">
        <v>0</v>
      </c>
    </row>
    <row r="24" spans="1:13" x14ac:dyDescent="0.3">
      <c r="A24" s="215"/>
      <c r="B24" s="7" t="s">
        <v>36</v>
      </c>
      <c r="C24" s="7" t="s">
        <v>37</v>
      </c>
      <c r="D24" s="4">
        <v>3500</v>
      </c>
      <c r="E24" s="8">
        <v>3</v>
      </c>
      <c r="F24" s="15"/>
      <c r="G24" s="1">
        <v>6</v>
      </c>
      <c r="H24" s="192"/>
      <c r="I24" s="3">
        <v>369</v>
      </c>
      <c r="J24" s="3">
        <v>110</v>
      </c>
      <c r="K24" s="4">
        <v>920</v>
      </c>
      <c r="L24" s="18">
        <v>513</v>
      </c>
      <c r="M24" s="47">
        <v>1</v>
      </c>
    </row>
    <row r="25" spans="1:13" ht="16.95" customHeight="1" x14ac:dyDescent="0.3">
      <c r="A25" s="215"/>
      <c r="B25" s="7" t="s">
        <v>38</v>
      </c>
      <c r="C25" s="7" t="s">
        <v>39</v>
      </c>
      <c r="D25" s="4">
        <v>4000</v>
      </c>
      <c r="E25" s="8">
        <v>3</v>
      </c>
      <c r="F25" s="15"/>
      <c r="G25" s="1">
        <v>6</v>
      </c>
      <c r="H25" s="192"/>
      <c r="I25" s="3">
        <v>271</v>
      </c>
      <c r="J25" s="3">
        <v>80</v>
      </c>
      <c r="K25" s="4">
        <v>603</v>
      </c>
      <c r="L25" s="18">
        <v>253</v>
      </c>
      <c r="M25" s="47">
        <v>0</v>
      </c>
    </row>
    <row r="26" spans="1:13" x14ac:dyDescent="0.3">
      <c r="A26" s="215"/>
      <c r="B26" s="7" t="s">
        <v>40</v>
      </c>
      <c r="C26" s="7" t="s">
        <v>41</v>
      </c>
      <c r="D26" s="4">
        <v>3000</v>
      </c>
      <c r="E26" s="8">
        <v>3</v>
      </c>
      <c r="F26" s="15"/>
      <c r="G26" s="1">
        <v>6</v>
      </c>
      <c r="H26" s="192"/>
      <c r="I26" s="3">
        <v>587</v>
      </c>
      <c r="J26" s="3">
        <v>189</v>
      </c>
      <c r="K26" s="4">
        <v>754</v>
      </c>
      <c r="L26" s="18">
        <v>444</v>
      </c>
      <c r="M26" s="47">
        <v>6</v>
      </c>
    </row>
    <row r="27" spans="1:13" x14ac:dyDescent="0.3">
      <c r="A27" s="215"/>
      <c r="B27" s="206" t="s">
        <v>42</v>
      </c>
      <c r="C27" s="74" t="s">
        <v>181</v>
      </c>
      <c r="D27" s="6">
        <v>6500</v>
      </c>
      <c r="E27" s="14">
        <v>3</v>
      </c>
      <c r="F27" s="15"/>
      <c r="G27" s="1">
        <v>6</v>
      </c>
      <c r="H27" s="192"/>
      <c r="I27" s="3">
        <v>698</v>
      </c>
      <c r="J27" s="3">
        <v>102</v>
      </c>
      <c r="K27" s="4">
        <v>926</v>
      </c>
      <c r="L27" s="18">
        <v>261</v>
      </c>
      <c r="M27" s="231">
        <v>5</v>
      </c>
    </row>
    <row r="28" spans="1:13" x14ac:dyDescent="0.3">
      <c r="A28" s="215"/>
      <c r="B28" s="207"/>
      <c r="C28" s="80" t="s">
        <v>182</v>
      </c>
      <c r="D28" s="81"/>
      <c r="E28" s="15"/>
      <c r="F28" s="15"/>
      <c r="G28" s="1"/>
      <c r="H28" s="192"/>
      <c r="I28" s="5">
        <v>51</v>
      </c>
      <c r="J28" s="5">
        <v>21</v>
      </c>
      <c r="K28" s="6">
        <v>153</v>
      </c>
      <c r="L28" s="20">
        <v>66</v>
      </c>
      <c r="M28" s="232"/>
    </row>
    <row r="29" spans="1:13" ht="15" thickBot="1" x14ac:dyDescent="0.35">
      <c r="A29" s="216"/>
      <c r="B29" s="37"/>
      <c r="C29" s="37"/>
      <c r="D29" s="77">
        <f>SUM(D3:D28)</f>
        <v>98000</v>
      </c>
      <c r="E29" s="44">
        <f>SUM(E3:E28)</f>
        <v>49</v>
      </c>
      <c r="F29" s="59"/>
      <c r="G29" s="89"/>
      <c r="H29" s="218"/>
      <c r="I29" s="90">
        <f t="shared" ref="I29:L29" si="0">SUM(I3:I28)</f>
        <v>12659</v>
      </c>
      <c r="J29" s="90">
        <f t="shared" si="0"/>
        <v>3435</v>
      </c>
      <c r="K29" s="90">
        <f t="shared" si="0"/>
        <v>22565</v>
      </c>
      <c r="L29" s="90">
        <f t="shared" si="0"/>
        <v>10783</v>
      </c>
      <c r="M29" s="48">
        <f>SUM(M3:M28)</f>
        <v>224</v>
      </c>
    </row>
    <row r="31" spans="1:13" x14ac:dyDescent="0.3">
      <c r="A31" t="s">
        <v>320</v>
      </c>
    </row>
    <row r="33" spans="1:1" x14ac:dyDescent="0.3">
      <c r="A33" s="185" t="s">
        <v>349</v>
      </c>
    </row>
  </sheetData>
  <mergeCells count="11">
    <mergeCell ref="B20:B22"/>
    <mergeCell ref="B27:B28"/>
    <mergeCell ref="A3:A29"/>
    <mergeCell ref="B12:B14"/>
    <mergeCell ref="B5:B7"/>
    <mergeCell ref="B16:B17"/>
    <mergeCell ref="H3:H29"/>
    <mergeCell ref="M12:M14"/>
    <mergeCell ref="M16:M17"/>
    <mergeCell ref="M20:M22"/>
    <mergeCell ref="M27:M28"/>
  </mergeCells>
  <phoneticPr fontId="17" type="noConversion"/>
  <pageMargins left="0.75000000000000011" right="0.75000000000000011" top="1" bottom="1" header="0.5" footer="0.5"/>
  <pageSetup paperSize="9" scale="73"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7"/>
  <sheetViews>
    <sheetView workbookViewId="0">
      <selection activeCell="A17" sqref="A17"/>
    </sheetView>
  </sheetViews>
  <sheetFormatPr baseColWidth="10" defaultRowHeight="14.4" x14ac:dyDescent="0.3"/>
  <cols>
    <col min="3" max="3" width="19.88671875" customWidth="1"/>
    <col min="5" max="5" width="15.6640625" customWidth="1"/>
    <col min="6" max="6" width="18.88671875" customWidth="1"/>
    <col min="7" max="7" width="18.6640625" customWidth="1"/>
    <col min="13" max="13" width="11.6640625" customWidth="1"/>
  </cols>
  <sheetData>
    <row r="1" spans="1:13" ht="28.8" customHeight="1" thickBot="1" x14ac:dyDescent="0.4">
      <c r="A1" s="184" t="s">
        <v>348</v>
      </c>
    </row>
    <row r="2" spans="1:13" ht="98.4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347</v>
      </c>
      <c r="G2" s="85" t="s">
        <v>322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2</v>
      </c>
      <c r="B3" s="29" t="s">
        <v>4</v>
      </c>
      <c r="C3" s="29" t="s">
        <v>5</v>
      </c>
      <c r="D3" s="31">
        <v>6500</v>
      </c>
      <c r="E3" s="32">
        <v>3</v>
      </c>
      <c r="F3" s="58"/>
      <c r="G3" s="86">
        <v>6</v>
      </c>
      <c r="H3" s="217">
        <v>7</v>
      </c>
      <c r="I3" s="32">
        <v>269</v>
      </c>
      <c r="J3" s="32">
        <v>42</v>
      </c>
      <c r="K3" s="31">
        <v>1406</v>
      </c>
      <c r="L3" s="31">
        <v>499</v>
      </c>
      <c r="M3" s="46">
        <v>1</v>
      </c>
    </row>
    <row r="4" spans="1:13" x14ac:dyDescent="0.3">
      <c r="A4" s="215"/>
      <c r="B4" s="7" t="s">
        <v>4</v>
      </c>
      <c r="C4" s="7" t="s">
        <v>6</v>
      </c>
      <c r="D4" s="4">
        <v>7500</v>
      </c>
      <c r="E4" s="3">
        <v>3</v>
      </c>
      <c r="F4" s="15"/>
      <c r="G4" s="1">
        <v>6</v>
      </c>
      <c r="H4" s="208"/>
      <c r="I4" s="3">
        <v>443</v>
      </c>
      <c r="J4" s="3">
        <v>151</v>
      </c>
      <c r="K4" s="4">
        <v>1980</v>
      </c>
      <c r="L4" s="4">
        <v>933</v>
      </c>
      <c r="M4" s="47">
        <v>6</v>
      </c>
    </row>
    <row r="5" spans="1:13" ht="28.8" x14ac:dyDescent="0.3">
      <c r="A5" s="215"/>
      <c r="B5" s="7" t="s">
        <v>4</v>
      </c>
      <c r="C5" s="74" t="s">
        <v>284</v>
      </c>
      <c r="D5" s="4">
        <v>9000</v>
      </c>
      <c r="E5" s="3">
        <v>4</v>
      </c>
      <c r="F5" s="15"/>
      <c r="G5" s="1">
        <v>7</v>
      </c>
      <c r="H5" s="208"/>
      <c r="I5" s="3">
        <v>579</v>
      </c>
      <c r="J5" s="83"/>
      <c r="K5" s="4">
        <f>256+613+614</f>
        <v>1483</v>
      </c>
      <c r="L5" s="4">
        <f>191+187+152</f>
        <v>530</v>
      </c>
      <c r="M5" s="47"/>
    </row>
    <row r="6" spans="1:13" x14ac:dyDescent="0.3">
      <c r="A6" s="215"/>
      <c r="B6" s="7" t="s">
        <v>4</v>
      </c>
      <c r="C6" s="7" t="s">
        <v>7</v>
      </c>
      <c r="D6" s="4">
        <v>10000</v>
      </c>
      <c r="E6" s="3">
        <v>4</v>
      </c>
      <c r="F6" s="15"/>
      <c r="G6" s="1">
        <v>7</v>
      </c>
      <c r="H6" s="208"/>
      <c r="I6" s="3">
        <v>692</v>
      </c>
      <c r="J6" s="3">
        <v>407</v>
      </c>
      <c r="K6" s="4">
        <v>1959</v>
      </c>
      <c r="L6" s="4">
        <v>801</v>
      </c>
      <c r="M6" s="47">
        <v>24</v>
      </c>
    </row>
    <row r="7" spans="1:13" x14ac:dyDescent="0.3">
      <c r="A7" s="215"/>
      <c r="B7" s="7" t="s">
        <v>4</v>
      </c>
      <c r="C7" s="7" t="s">
        <v>8</v>
      </c>
      <c r="D7" s="4">
        <v>11500</v>
      </c>
      <c r="E7" s="3">
        <v>4</v>
      </c>
      <c r="F7" s="15"/>
      <c r="G7" s="1">
        <v>7</v>
      </c>
      <c r="H7" s="208"/>
      <c r="I7" s="3">
        <v>771</v>
      </c>
      <c r="J7" s="3">
        <v>93</v>
      </c>
      <c r="K7" s="4">
        <v>2558</v>
      </c>
      <c r="L7" s="4">
        <v>500</v>
      </c>
      <c r="M7" s="47">
        <v>1</v>
      </c>
    </row>
    <row r="8" spans="1:13" x14ac:dyDescent="0.3">
      <c r="A8" s="215"/>
      <c r="B8" s="7" t="s">
        <v>4</v>
      </c>
      <c r="C8" s="7" t="s">
        <v>9</v>
      </c>
      <c r="D8" s="4">
        <v>13500</v>
      </c>
      <c r="E8" s="3">
        <v>4</v>
      </c>
      <c r="F8" s="15"/>
      <c r="G8" s="1">
        <v>7</v>
      </c>
      <c r="H8" s="208"/>
      <c r="I8" s="3">
        <v>991</v>
      </c>
      <c r="J8" s="3">
        <v>317</v>
      </c>
      <c r="K8" s="4">
        <v>3701</v>
      </c>
      <c r="L8" s="4">
        <v>1663</v>
      </c>
      <c r="M8" s="47">
        <v>55</v>
      </c>
    </row>
    <row r="9" spans="1:13" x14ac:dyDescent="0.3">
      <c r="A9" s="215"/>
      <c r="B9" s="7" t="s">
        <v>4</v>
      </c>
      <c r="C9" s="7" t="s">
        <v>10</v>
      </c>
      <c r="D9" s="4">
        <v>17000</v>
      </c>
      <c r="E9" s="3">
        <v>5</v>
      </c>
      <c r="F9" s="15"/>
      <c r="G9" s="1">
        <v>8</v>
      </c>
      <c r="H9" s="208"/>
      <c r="I9" s="3">
        <v>1133</v>
      </c>
      <c r="J9" s="3">
        <v>314</v>
      </c>
      <c r="K9" s="4">
        <v>4360</v>
      </c>
      <c r="L9" s="4">
        <v>1547</v>
      </c>
      <c r="M9" s="47">
        <v>4</v>
      </c>
    </row>
    <row r="10" spans="1:13" x14ac:dyDescent="0.3">
      <c r="A10" s="215"/>
      <c r="B10" s="7" t="s">
        <v>4</v>
      </c>
      <c r="C10" s="7" t="s">
        <v>11</v>
      </c>
      <c r="D10" s="4">
        <v>19500</v>
      </c>
      <c r="E10" s="3">
        <v>5</v>
      </c>
      <c r="F10" s="15"/>
      <c r="G10" s="1">
        <v>8</v>
      </c>
      <c r="H10" s="208"/>
      <c r="I10" s="3">
        <v>1452</v>
      </c>
      <c r="J10" s="3">
        <v>343</v>
      </c>
      <c r="K10" s="4">
        <v>5025</v>
      </c>
      <c r="L10" s="4">
        <v>2303</v>
      </c>
      <c r="M10" s="47">
        <v>32</v>
      </c>
    </row>
    <row r="11" spans="1:13" ht="15" thickBot="1" x14ac:dyDescent="0.35">
      <c r="A11" s="215"/>
      <c r="B11" s="7" t="s">
        <v>4</v>
      </c>
      <c r="C11" s="76" t="s">
        <v>12</v>
      </c>
      <c r="D11" s="63">
        <v>31000</v>
      </c>
      <c r="E11" s="5">
        <v>5</v>
      </c>
      <c r="F11" s="8">
        <v>2</v>
      </c>
      <c r="G11" s="1">
        <v>12</v>
      </c>
      <c r="H11" s="208"/>
      <c r="I11" s="3">
        <v>2038</v>
      </c>
      <c r="J11" s="3">
        <v>506</v>
      </c>
      <c r="K11" s="4">
        <v>9491</v>
      </c>
      <c r="L11" s="4">
        <v>3644</v>
      </c>
      <c r="M11" s="47">
        <v>33</v>
      </c>
    </row>
    <row r="12" spans="1:13" ht="15" thickTop="1" x14ac:dyDescent="0.3">
      <c r="A12" s="215"/>
      <c r="B12" s="11"/>
      <c r="C12" s="11"/>
      <c r="D12" s="12">
        <f>SUM(D3:D11)</f>
        <v>125500</v>
      </c>
      <c r="E12" s="82">
        <v>37</v>
      </c>
      <c r="F12" s="61"/>
      <c r="G12" s="2"/>
      <c r="H12" s="208"/>
      <c r="I12" s="84">
        <f t="shared" ref="I12:L12" si="0">SUM(I3:I11)</f>
        <v>8368</v>
      </c>
      <c r="J12" s="84">
        <f t="shared" si="0"/>
        <v>2173</v>
      </c>
      <c r="K12" s="84">
        <f t="shared" si="0"/>
        <v>31963</v>
      </c>
      <c r="L12" s="84">
        <f t="shared" si="0"/>
        <v>12420</v>
      </c>
      <c r="M12" s="49">
        <f>SUM(M3:M11)</f>
        <v>156</v>
      </c>
    </row>
    <row r="13" spans="1:13" ht="15" thickBot="1" x14ac:dyDescent="0.35">
      <c r="A13" s="216"/>
      <c r="B13" s="37"/>
      <c r="C13" s="37"/>
      <c r="D13" s="38"/>
      <c r="E13" s="39"/>
      <c r="F13" s="62"/>
      <c r="G13" s="87"/>
      <c r="H13" s="226"/>
      <c r="I13" s="39"/>
      <c r="J13" s="39"/>
      <c r="K13" s="38"/>
      <c r="L13" s="38"/>
      <c r="M13" s="47"/>
    </row>
    <row r="15" spans="1:13" x14ac:dyDescent="0.3">
      <c r="A15" t="s">
        <v>320</v>
      </c>
    </row>
    <row r="17" spans="1:1" x14ac:dyDescent="0.3">
      <c r="A17" s="185" t="s">
        <v>349</v>
      </c>
    </row>
  </sheetData>
  <mergeCells count="2">
    <mergeCell ref="A3:A13"/>
    <mergeCell ref="H3:H13"/>
  </mergeCells>
  <phoneticPr fontId="17" type="noConversion"/>
  <pageMargins left="0.75000000000000011" right="0.75000000000000011" top="1" bottom="1" header="0.5" footer="0.5"/>
  <pageSetup paperSize="9" scale="7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3"/>
  <sheetViews>
    <sheetView workbookViewId="0">
      <selection activeCell="C20" sqref="C20"/>
    </sheetView>
  </sheetViews>
  <sheetFormatPr baseColWidth="10" defaultRowHeight="14.4" x14ac:dyDescent="0.3"/>
  <cols>
    <col min="1" max="1" width="14.21875" customWidth="1"/>
    <col min="2" max="2" width="9.6640625" customWidth="1"/>
    <col min="3" max="3" width="18.88671875" customWidth="1"/>
    <col min="4" max="4" width="20" customWidth="1"/>
    <col min="5" max="5" width="17.109375" customWidth="1"/>
    <col min="6" max="6" width="17.88671875" customWidth="1"/>
    <col min="7" max="7" width="14.77734375" customWidth="1"/>
    <col min="8" max="8" width="22.77734375" customWidth="1"/>
    <col min="13" max="13" width="8.88671875" customWidth="1"/>
    <col min="14" max="14" width="11.5546875" hidden="1" customWidth="1"/>
    <col min="15" max="15" width="4.77734375" hidden="1" customWidth="1"/>
  </cols>
  <sheetData>
    <row r="1" spans="1:15" ht="28.8" customHeight="1" thickBot="1" x14ac:dyDescent="0.4">
      <c r="A1" s="184" t="s">
        <v>348</v>
      </c>
    </row>
    <row r="2" spans="1:15" ht="94.2" customHeight="1" thickBot="1" x14ac:dyDescent="0.35">
      <c r="A2" s="67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  <c r="N2" s="235"/>
      <c r="O2" s="236"/>
    </row>
    <row r="3" spans="1:15" x14ac:dyDescent="0.3">
      <c r="A3" s="214">
        <v>1</v>
      </c>
      <c r="B3" s="29" t="s">
        <v>1</v>
      </c>
      <c r="C3" s="30" t="s">
        <v>283</v>
      </c>
      <c r="D3" s="31">
        <v>6500</v>
      </c>
      <c r="E3" s="8">
        <v>3</v>
      </c>
      <c r="F3" s="8"/>
      <c r="G3" s="1">
        <v>6</v>
      </c>
      <c r="H3" s="217">
        <v>4</v>
      </c>
      <c r="I3" s="32">
        <v>679</v>
      </c>
      <c r="J3" s="32">
        <v>127</v>
      </c>
      <c r="K3" s="31">
        <v>1665</v>
      </c>
      <c r="L3" s="33">
        <v>813</v>
      </c>
      <c r="M3" s="46">
        <v>12</v>
      </c>
      <c r="N3" s="34"/>
      <c r="O3" s="35"/>
    </row>
    <row r="4" spans="1:15" x14ac:dyDescent="0.3">
      <c r="A4" s="215"/>
      <c r="B4" s="7" t="s">
        <v>1</v>
      </c>
      <c r="C4" s="7" t="s">
        <v>2</v>
      </c>
      <c r="D4" s="4">
        <v>10500</v>
      </c>
      <c r="E4" s="8">
        <v>4</v>
      </c>
      <c r="F4" s="8"/>
      <c r="G4" s="1">
        <v>7</v>
      </c>
      <c r="H4" s="192"/>
      <c r="I4" s="3">
        <v>1161</v>
      </c>
      <c r="J4" s="3">
        <v>308</v>
      </c>
      <c r="K4" s="4">
        <v>2915</v>
      </c>
      <c r="L4" s="18">
        <v>1473</v>
      </c>
      <c r="M4" s="47">
        <v>18</v>
      </c>
      <c r="N4" s="19"/>
      <c r="O4" s="36"/>
    </row>
    <row r="5" spans="1:15" x14ac:dyDescent="0.3">
      <c r="A5" s="215"/>
      <c r="B5" s="7" t="s">
        <v>1</v>
      </c>
      <c r="C5" s="7" t="s">
        <v>3</v>
      </c>
      <c r="D5" s="4">
        <v>10500</v>
      </c>
      <c r="E5" s="8">
        <v>4</v>
      </c>
      <c r="F5" s="8"/>
      <c r="G5" s="1">
        <v>7</v>
      </c>
      <c r="H5" s="192"/>
      <c r="I5" s="3">
        <v>826</v>
      </c>
      <c r="J5" s="3">
        <v>152</v>
      </c>
      <c r="K5" s="4">
        <v>3296</v>
      </c>
      <c r="L5" s="18">
        <v>1757</v>
      </c>
      <c r="M5" s="210">
        <v>93</v>
      </c>
      <c r="N5" s="19"/>
      <c r="O5" s="36"/>
    </row>
    <row r="6" spans="1:15" x14ac:dyDescent="0.3">
      <c r="A6" s="215"/>
      <c r="B6" s="206" t="s">
        <v>1</v>
      </c>
      <c r="C6" s="9" t="s">
        <v>281</v>
      </c>
      <c r="D6" s="238">
        <v>51500</v>
      </c>
      <c r="E6" s="240">
        <v>6</v>
      </c>
      <c r="F6" s="243">
        <v>4</v>
      </c>
      <c r="G6" s="245">
        <v>15</v>
      </c>
      <c r="H6" s="242"/>
      <c r="I6" s="3">
        <v>5181</v>
      </c>
      <c r="J6" s="3">
        <v>1168</v>
      </c>
      <c r="K6" s="4">
        <v>17762</v>
      </c>
      <c r="L6" s="18">
        <v>10350</v>
      </c>
      <c r="M6" s="213"/>
      <c r="N6" s="19"/>
      <c r="O6" s="36"/>
    </row>
    <row r="7" spans="1:15" ht="15" thickBot="1" x14ac:dyDescent="0.35">
      <c r="A7" s="215"/>
      <c r="B7" s="207"/>
      <c r="C7" s="10" t="s">
        <v>282</v>
      </c>
      <c r="D7" s="239"/>
      <c r="E7" s="241"/>
      <c r="F7" s="244"/>
      <c r="G7" s="246"/>
      <c r="H7" s="242"/>
      <c r="I7" s="5">
        <v>128</v>
      </c>
      <c r="J7" s="5">
        <v>37</v>
      </c>
      <c r="K7" s="6">
        <v>232</v>
      </c>
      <c r="L7" s="20">
        <v>131</v>
      </c>
      <c r="M7" s="211"/>
      <c r="N7" s="19"/>
      <c r="O7" s="36"/>
    </row>
    <row r="8" spans="1:15" ht="15" thickTop="1" x14ac:dyDescent="0.3">
      <c r="A8" s="237"/>
      <c r="B8" s="11"/>
      <c r="C8" s="11"/>
      <c r="D8" s="12">
        <f>SUM(D3:D6)</f>
        <v>79000</v>
      </c>
      <c r="E8" s="66">
        <v>17</v>
      </c>
      <c r="F8" s="66"/>
      <c r="G8" s="88"/>
      <c r="H8" s="192"/>
      <c r="I8" s="57">
        <f t="shared" ref="I8:L8" si="0">SUM(I3:I7)</f>
        <v>7975</v>
      </c>
      <c r="J8" s="57">
        <f t="shared" si="0"/>
        <v>1792</v>
      </c>
      <c r="K8" s="57">
        <f t="shared" si="0"/>
        <v>25870</v>
      </c>
      <c r="L8" s="57">
        <f t="shared" si="0"/>
        <v>14524</v>
      </c>
      <c r="M8" s="50">
        <f>SUM(M3:M7)</f>
        <v>123</v>
      </c>
      <c r="N8" s="19"/>
      <c r="O8" s="36"/>
    </row>
    <row r="9" spans="1:15" ht="15" thickBot="1" x14ac:dyDescent="0.35">
      <c r="A9" s="43"/>
      <c r="B9" s="37"/>
      <c r="C9" s="37"/>
      <c r="D9" s="38"/>
      <c r="E9" s="8"/>
      <c r="F9" s="8"/>
      <c r="G9" s="1"/>
      <c r="H9" s="218"/>
      <c r="I9" s="39"/>
      <c r="J9" s="39"/>
      <c r="K9" s="38"/>
      <c r="L9" s="38"/>
      <c r="M9" s="51"/>
      <c r="N9" s="21"/>
      <c r="O9" s="40"/>
    </row>
    <row r="11" spans="1:15" x14ac:dyDescent="0.3">
      <c r="A11" t="s">
        <v>320</v>
      </c>
    </row>
    <row r="13" spans="1:15" x14ac:dyDescent="0.3">
      <c r="A13" s="185" t="s">
        <v>349</v>
      </c>
    </row>
  </sheetData>
  <mergeCells count="9">
    <mergeCell ref="N2:O2"/>
    <mergeCell ref="A3:A8"/>
    <mergeCell ref="B6:B7"/>
    <mergeCell ref="D6:D7"/>
    <mergeCell ref="E6:E7"/>
    <mergeCell ref="H3:H9"/>
    <mergeCell ref="M5:M7"/>
    <mergeCell ref="F6:F7"/>
    <mergeCell ref="G6:G7"/>
  </mergeCells>
  <phoneticPr fontId="17" type="noConversion"/>
  <pageMargins left="0.75000000000000011" right="0.75000000000000011" top="1" bottom="1" header="0.5" footer="0.5"/>
  <pageSetup paperSize="9" scale="76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0"/>
  <sheetViews>
    <sheetView workbookViewId="0"/>
  </sheetViews>
  <sheetFormatPr baseColWidth="10" defaultRowHeight="14.4" x14ac:dyDescent="0.3"/>
  <cols>
    <col min="6" max="6" width="17.77734375" customWidth="1"/>
  </cols>
  <sheetData>
    <row r="1" spans="1:13" ht="28.8" customHeight="1" thickBot="1" x14ac:dyDescent="0.4">
      <c r="A1" s="184" t="s">
        <v>348</v>
      </c>
    </row>
    <row r="2" spans="1:13" ht="121.2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03">
        <v>14</v>
      </c>
      <c r="B3" s="144" t="s">
        <v>146</v>
      </c>
      <c r="C3" s="144" t="s">
        <v>146</v>
      </c>
      <c r="D3" s="65">
        <v>22000</v>
      </c>
      <c r="E3" s="147">
        <v>5</v>
      </c>
      <c r="F3" s="8">
        <v>1</v>
      </c>
      <c r="G3" s="1">
        <v>11</v>
      </c>
      <c r="H3" s="208">
        <v>4</v>
      </c>
      <c r="I3" s="107">
        <v>1116</v>
      </c>
      <c r="J3" s="107">
        <v>322</v>
      </c>
      <c r="K3" s="98">
        <v>3238</v>
      </c>
      <c r="L3" s="98">
        <v>367</v>
      </c>
      <c r="M3" s="47">
        <v>0</v>
      </c>
    </row>
    <row r="4" spans="1:13" x14ac:dyDescent="0.3">
      <c r="A4" s="204"/>
      <c r="B4" s="206" t="s">
        <v>147</v>
      </c>
      <c r="C4" s="99" t="s">
        <v>254</v>
      </c>
      <c r="D4" s="63">
        <v>55000</v>
      </c>
      <c r="E4" s="14">
        <v>7</v>
      </c>
      <c r="F4" s="14">
        <v>4</v>
      </c>
      <c r="G4" s="2">
        <v>16</v>
      </c>
      <c r="H4" s="192"/>
      <c r="I4" s="3">
        <v>2522</v>
      </c>
      <c r="J4" s="3">
        <v>1033</v>
      </c>
      <c r="K4" s="4">
        <v>8219</v>
      </c>
      <c r="L4" s="4">
        <v>537</v>
      </c>
      <c r="M4" s="210">
        <v>30</v>
      </c>
    </row>
    <row r="5" spans="1:13" x14ac:dyDescent="0.3">
      <c r="A5" s="204"/>
      <c r="B5" s="207"/>
      <c r="C5" s="145" t="s">
        <v>255</v>
      </c>
      <c r="D5" s="81"/>
      <c r="E5" s="8"/>
      <c r="F5" s="8"/>
      <c r="G5" s="1"/>
      <c r="H5" s="192"/>
      <c r="I5" s="5">
        <v>984</v>
      </c>
      <c r="J5" s="5">
        <v>452</v>
      </c>
      <c r="K5" s="6">
        <v>1680</v>
      </c>
      <c r="L5" s="6">
        <v>176</v>
      </c>
      <c r="M5" s="211"/>
    </row>
    <row r="6" spans="1:13" ht="15" thickBot="1" x14ac:dyDescent="0.35">
      <c r="A6" s="205"/>
      <c r="B6" s="7"/>
      <c r="C6" s="7"/>
      <c r="D6" s="4"/>
      <c r="E6" s="27">
        <f>SUM(E3+E4)</f>
        <v>12</v>
      </c>
      <c r="F6" s="27"/>
      <c r="G6" s="148"/>
      <c r="H6" s="209"/>
      <c r="I6" s="146">
        <f t="shared" ref="I6:L6" si="0">SUM(I3:I5)</f>
        <v>4622</v>
      </c>
      <c r="J6" s="146">
        <f t="shared" si="0"/>
        <v>1807</v>
      </c>
      <c r="K6" s="146">
        <f t="shared" si="0"/>
        <v>13137</v>
      </c>
      <c r="L6" s="146">
        <f t="shared" si="0"/>
        <v>1080</v>
      </c>
      <c r="M6" s="53">
        <f>SUM(M3:M5)</f>
        <v>30</v>
      </c>
    </row>
    <row r="8" spans="1:13" x14ac:dyDescent="0.3">
      <c r="A8" t="s">
        <v>320</v>
      </c>
    </row>
    <row r="10" spans="1:13" x14ac:dyDescent="0.3">
      <c r="A10" s="185" t="s">
        <v>349</v>
      </c>
    </row>
  </sheetData>
  <mergeCells count="4">
    <mergeCell ref="A3:A6"/>
    <mergeCell ref="B4:B5"/>
    <mergeCell ref="H3:H6"/>
    <mergeCell ref="M4:M5"/>
  </mergeCells>
  <phoneticPr fontId="17" type="noConversion"/>
  <pageMargins left="0.75000000000000011" right="0.75000000000000011" top="1" bottom="1" header="0.5" footer="0.5"/>
  <pageSetup paperSize="9" scale="75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6"/>
  <sheetViews>
    <sheetView topLeftCell="A10" workbookViewId="0">
      <selection activeCell="A26" sqref="A26"/>
    </sheetView>
  </sheetViews>
  <sheetFormatPr baseColWidth="10" defaultRowHeight="14.4" x14ac:dyDescent="0.3"/>
  <cols>
    <col min="3" max="3" width="16.77734375" customWidth="1"/>
    <col min="4" max="4" width="11.109375" bestFit="1" customWidth="1"/>
    <col min="5" max="5" width="19.21875" customWidth="1"/>
    <col min="6" max="6" width="25.44140625" customWidth="1"/>
    <col min="7" max="7" width="22.44140625" customWidth="1"/>
    <col min="8" max="8" width="16.33203125" customWidth="1"/>
  </cols>
  <sheetData>
    <row r="1" spans="1:13" ht="28.8" customHeight="1" thickBot="1" x14ac:dyDescent="0.4">
      <c r="A1" s="184" t="s">
        <v>348</v>
      </c>
    </row>
    <row r="2" spans="1:13" ht="78.599999999999994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13</v>
      </c>
      <c r="B3" s="220" t="s">
        <v>140</v>
      </c>
      <c r="C3" s="30" t="s">
        <v>240</v>
      </c>
      <c r="D3" s="31">
        <v>3000</v>
      </c>
      <c r="E3" s="22">
        <v>3</v>
      </c>
      <c r="F3" s="22"/>
      <c r="G3" s="23">
        <v>6</v>
      </c>
      <c r="H3" s="217">
        <v>4</v>
      </c>
      <c r="I3" s="32">
        <v>264</v>
      </c>
      <c r="J3" s="32">
        <v>66</v>
      </c>
      <c r="K3" s="31">
        <v>514</v>
      </c>
      <c r="L3" s="31">
        <v>257</v>
      </c>
      <c r="M3" s="212">
        <v>37</v>
      </c>
    </row>
    <row r="4" spans="1:13" x14ac:dyDescent="0.3">
      <c r="A4" s="215"/>
      <c r="B4" s="207"/>
      <c r="C4" s="97" t="s">
        <v>343</v>
      </c>
      <c r="D4" s="98"/>
      <c r="E4" s="14"/>
      <c r="F4" s="14"/>
      <c r="G4" s="2"/>
      <c r="H4" s="192"/>
      <c r="I4" s="107">
        <v>65</v>
      </c>
      <c r="J4" s="107">
        <v>19</v>
      </c>
      <c r="K4" s="98"/>
      <c r="L4" s="98"/>
      <c r="M4" s="211"/>
    </row>
    <row r="5" spans="1:13" x14ac:dyDescent="0.3">
      <c r="A5" s="215"/>
      <c r="B5" s="206" t="s">
        <v>141</v>
      </c>
      <c r="C5" s="75" t="s">
        <v>241</v>
      </c>
      <c r="D5" s="4">
        <v>4000</v>
      </c>
      <c r="E5" s="8">
        <v>3</v>
      </c>
      <c r="F5" s="8"/>
      <c r="G5" s="1">
        <v>6</v>
      </c>
      <c r="H5" s="192"/>
      <c r="I5" s="3">
        <v>213</v>
      </c>
      <c r="J5" s="3">
        <v>108</v>
      </c>
      <c r="K5" s="4">
        <v>624</v>
      </c>
      <c r="L5" s="4">
        <v>275</v>
      </c>
      <c r="M5" s="210">
        <v>13</v>
      </c>
    </row>
    <row r="6" spans="1:13" x14ac:dyDescent="0.3">
      <c r="A6" s="215"/>
      <c r="B6" s="207"/>
      <c r="C6" s="75" t="s">
        <v>341</v>
      </c>
      <c r="D6" s="4"/>
      <c r="E6" s="8"/>
      <c r="F6" s="8"/>
      <c r="G6" s="1"/>
      <c r="H6" s="192"/>
      <c r="I6" s="3">
        <v>75</v>
      </c>
      <c r="J6" s="3">
        <v>12</v>
      </c>
      <c r="K6" s="4">
        <v>328</v>
      </c>
      <c r="L6" s="4">
        <v>142</v>
      </c>
      <c r="M6" s="211"/>
    </row>
    <row r="7" spans="1:13" x14ac:dyDescent="0.3">
      <c r="A7" s="215"/>
      <c r="B7" s="206" t="s">
        <v>142</v>
      </c>
      <c r="C7" s="75" t="s">
        <v>242</v>
      </c>
      <c r="D7" s="4">
        <v>16500</v>
      </c>
      <c r="E7" s="14">
        <v>5</v>
      </c>
      <c r="F7" s="14"/>
      <c r="G7" s="2">
        <v>8</v>
      </c>
      <c r="H7" s="192"/>
      <c r="I7" s="3">
        <v>352</v>
      </c>
      <c r="J7" s="3">
        <v>83</v>
      </c>
      <c r="K7" s="4">
        <f>4974-K8</f>
        <v>3233</v>
      </c>
      <c r="L7" s="4">
        <f>1674-L8</f>
        <v>1019</v>
      </c>
      <c r="M7" s="210">
        <v>55</v>
      </c>
    </row>
    <row r="8" spans="1:13" x14ac:dyDescent="0.3">
      <c r="A8" s="215"/>
      <c r="B8" s="219"/>
      <c r="C8" s="75" t="s">
        <v>339</v>
      </c>
      <c r="D8" s="4"/>
      <c r="E8" s="8"/>
      <c r="F8" s="8"/>
      <c r="G8" s="1"/>
      <c r="H8" s="192"/>
      <c r="I8" s="3">
        <v>434</v>
      </c>
      <c r="J8" s="3">
        <v>84</v>
      </c>
      <c r="K8" s="4">
        <f>876+865</f>
        <v>1741</v>
      </c>
      <c r="L8" s="4">
        <f>324+331</f>
        <v>655</v>
      </c>
      <c r="M8" s="213"/>
    </row>
    <row r="9" spans="1:13" x14ac:dyDescent="0.3">
      <c r="A9" s="215"/>
      <c r="B9" s="207"/>
      <c r="C9" s="75" t="s">
        <v>340</v>
      </c>
      <c r="D9" s="4"/>
      <c r="E9" s="8"/>
      <c r="F9" s="8"/>
      <c r="G9" s="1"/>
      <c r="H9" s="192"/>
      <c r="I9" s="3">
        <v>50</v>
      </c>
      <c r="J9" s="3">
        <v>16</v>
      </c>
      <c r="K9" s="4">
        <v>275</v>
      </c>
      <c r="L9" s="4">
        <v>122</v>
      </c>
      <c r="M9" s="211"/>
    </row>
    <row r="10" spans="1:13" x14ac:dyDescent="0.3">
      <c r="A10" s="215"/>
      <c r="B10" s="206" t="s">
        <v>143</v>
      </c>
      <c r="C10" s="75" t="s">
        <v>300</v>
      </c>
      <c r="D10" s="4">
        <v>3000</v>
      </c>
      <c r="E10" s="14">
        <v>3</v>
      </c>
      <c r="F10" s="14"/>
      <c r="G10" s="2">
        <v>6</v>
      </c>
      <c r="H10" s="192"/>
      <c r="I10" s="3">
        <v>117</v>
      </c>
      <c r="J10" s="3">
        <v>78</v>
      </c>
      <c r="K10" s="4">
        <v>241</v>
      </c>
      <c r="L10" s="4">
        <v>139</v>
      </c>
      <c r="M10" s="210">
        <v>0</v>
      </c>
    </row>
    <row r="11" spans="1:13" x14ac:dyDescent="0.3">
      <c r="A11" s="215"/>
      <c r="B11" s="219"/>
      <c r="C11" s="75" t="s">
        <v>243</v>
      </c>
      <c r="D11" s="4"/>
      <c r="E11" s="8"/>
      <c r="F11" s="8"/>
      <c r="G11" s="1"/>
      <c r="H11" s="192"/>
      <c r="I11" s="3">
        <v>25</v>
      </c>
      <c r="J11" s="3">
        <v>10</v>
      </c>
      <c r="K11" s="4">
        <v>93</v>
      </c>
      <c r="L11" s="4">
        <v>56</v>
      </c>
      <c r="M11" s="213"/>
    </row>
    <row r="12" spans="1:13" x14ac:dyDescent="0.3">
      <c r="A12" s="215"/>
      <c r="B12" s="219"/>
      <c r="C12" s="75" t="s">
        <v>244</v>
      </c>
      <c r="D12" s="4"/>
      <c r="E12" s="8"/>
      <c r="F12" s="8"/>
      <c r="G12" s="1"/>
      <c r="H12" s="192"/>
      <c r="I12" s="3">
        <v>15</v>
      </c>
      <c r="J12" s="3">
        <v>0</v>
      </c>
      <c r="K12" s="4">
        <v>37</v>
      </c>
      <c r="L12" s="4">
        <v>27</v>
      </c>
      <c r="M12" s="213"/>
    </row>
    <row r="13" spans="1:13" x14ac:dyDescent="0.3">
      <c r="A13" s="215"/>
      <c r="B13" s="219"/>
      <c r="C13" s="75" t="s">
        <v>245</v>
      </c>
      <c r="D13" s="4"/>
      <c r="E13" s="14"/>
      <c r="F13" s="14"/>
      <c r="G13" s="2"/>
      <c r="H13" s="192"/>
      <c r="I13" s="3">
        <v>31</v>
      </c>
      <c r="J13" s="3">
        <v>16</v>
      </c>
      <c r="K13" s="4">
        <v>64</v>
      </c>
      <c r="L13" s="4">
        <v>42</v>
      </c>
      <c r="M13" s="213"/>
    </row>
    <row r="14" spans="1:13" x14ac:dyDescent="0.3">
      <c r="A14" s="215"/>
      <c r="B14" s="219"/>
      <c r="C14" s="75" t="s">
        <v>342</v>
      </c>
      <c r="D14" s="4"/>
      <c r="E14" s="8"/>
      <c r="F14" s="8"/>
      <c r="G14" s="1"/>
      <c r="H14" s="192"/>
      <c r="I14" s="3"/>
      <c r="J14" s="3"/>
      <c r="K14" s="4">
        <v>69</v>
      </c>
      <c r="L14" s="4">
        <v>33</v>
      </c>
      <c r="M14" s="213"/>
    </row>
    <row r="15" spans="1:13" ht="43.2" x14ac:dyDescent="0.3">
      <c r="A15" s="215"/>
      <c r="B15" s="207"/>
      <c r="C15" s="75" t="s">
        <v>246</v>
      </c>
      <c r="D15" s="4"/>
      <c r="E15" s="8"/>
      <c r="F15" s="8"/>
      <c r="G15" s="1"/>
      <c r="H15" s="192"/>
      <c r="I15" s="3"/>
      <c r="J15" s="3"/>
      <c r="K15" s="134">
        <v>13</v>
      </c>
      <c r="L15" s="134">
        <v>10</v>
      </c>
      <c r="M15" s="211"/>
    </row>
    <row r="16" spans="1:13" x14ac:dyDescent="0.3">
      <c r="A16" s="215"/>
      <c r="B16" s="206" t="s">
        <v>144</v>
      </c>
      <c r="C16" s="7" t="s">
        <v>248</v>
      </c>
      <c r="D16" s="4">
        <v>1500</v>
      </c>
      <c r="E16" s="14">
        <v>1</v>
      </c>
      <c r="F16" s="14"/>
      <c r="G16" s="2">
        <v>2</v>
      </c>
      <c r="H16" s="192"/>
      <c r="I16" s="3">
        <v>95</v>
      </c>
      <c r="J16" s="143">
        <v>17</v>
      </c>
      <c r="K16" s="4">
        <v>435</v>
      </c>
      <c r="L16" s="4">
        <v>270</v>
      </c>
      <c r="M16" s="210">
        <v>5</v>
      </c>
    </row>
    <row r="17" spans="1:13" x14ac:dyDescent="0.3">
      <c r="A17" s="215"/>
      <c r="B17" s="207"/>
      <c r="C17" s="7" t="s">
        <v>247</v>
      </c>
      <c r="D17" s="4"/>
      <c r="E17" s="8"/>
      <c r="F17" s="8"/>
      <c r="G17" s="1"/>
      <c r="H17" s="192"/>
      <c r="I17" s="3">
        <v>0</v>
      </c>
      <c r="J17" s="3">
        <v>0</v>
      </c>
      <c r="K17" s="4">
        <v>23</v>
      </c>
      <c r="L17" s="4">
        <v>15</v>
      </c>
      <c r="M17" s="211"/>
    </row>
    <row r="18" spans="1:13" x14ac:dyDescent="0.3">
      <c r="A18" s="215"/>
      <c r="B18" s="206" t="s">
        <v>145</v>
      </c>
      <c r="C18" s="99" t="s">
        <v>249</v>
      </c>
      <c r="D18" s="60">
        <v>23500</v>
      </c>
      <c r="E18" s="8">
        <v>5</v>
      </c>
      <c r="F18" s="8">
        <v>1</v>
      </c>
      <c r="G18" s="1">
        <v>11</v>
      </c>
      <c r="H18" s="192"/>
      <c r="I18" s="3">
        <v>3787</v>
      </c>
      <c r="J18" s="143">
        <v>188</v>
      </c>
      <c r="K18" s="4">
        <v>8755</v>
      </c>
      <c r="L18" s="4">
        <v>2788</v>
      </c>
      <c r="M18" s="210">
        <v>50</v>
      </c>
    </row>
    <row r="19" spans="1:13" x14ac:dyDescent="0.3">
      <c r="A19" s="215"/>
      <c r="B19" s="207"/>
      <c r="C19" s="99" t="s">
        <v>250</v>
      </c>
      <c r="D19" s="6"/>
      <c r="E19" s="14"/>
      <c r="F19" s="14"/>
      <c r="G19" s="2"/>
      <c r="H19" s="192"/>
      <c r="I19" s="3">
        <v>274</v>
      </c>
      <c r="J19" s="3">
        <v>24</v>
      </c>
      <c r="K19" s="4">
        <v>42</v>
      </c>
      <c r="L19" s="4">
        <v>29</v>
      </c>
      <c r="M19" s="211"/>
    </row>
    <row r="20" spans="1:13" x14ac:dyDescent="0.3">
      <c r="A20" s="215"/>
      <c r="B20" s="206" t="s">
        <v>251</v>
      </c>
      <c r="C20" s="75" t="s">
        <v>252</v>
      </c>
      <c r="D20" s="6">
        <v>4500</v>
      </c>
      <c r="E20" s="8">
        <v>3</v>
      </c>
      <c r="F20" s="8"/>
      <c r="G20" s="1">
        <v>6</v>
      </c>
      <c r="H20" s="192"/>
      <c r="I20" s="3">
        <v>119</v>
      </c>
      <c r="J20" s="3">
        <v>27</v>
      </c>
      <c r="K20" s="4">
        <f>487+553</f>
        <v>1040</v>
      </c>
      <c r="L20" s="4">
        <f>210+221</f>
        <v>431</v>
      </c>
      <c r="M20" s="210">
        <v>0</v>
      </c>
    </row>
    <row r="21" spans="1:13" x14ac:dyDescent="0.3">
      <c r="A21" s="215"/>
      <c r="B21" s="207"/>
      <c r="C21" s="125" t="s">
        <v>253</v>
      </c>
      <c r="D21" s="81"/>
      <c r="E21" s="8"/>
      <c r="F21" s="8"/>
      <c r="G21" s="1"/>
      <c r="H21" s="192"/>
      <c r="I21" s="5">
        <v>62</v>
      </c>
      <c r="J21" s="5">
        <v>25</v>
      </c>
      <c r="K21" s="6">
        <v>323</v>
      </c>
      <c r="L21" s="6">
        <v>110</v>
      </c>
      <c r="M21" s="211"/>
    </row>
    <row r="22" spans="1:13" ht="15" thickBot="1" x14ac:dyDescent="0.35">
      <c r="A22" s="216"/>
      <c r="B22" s="37"/>
      <c r="C22" s="37"/>
      <c r="D22" s="77">
        <f>SUM(D3:D21)</f>
        <v>56000</v>
      </c>
      <c r="E22" s="44">
        <f>SUM(E3:E21)</f>
        <v>23</v>
      </c>
      <c r="F22" s="44"/>
      <c r="G22" s="126"/>
      <c r="H22" s="218"/>
      <c r="I22" s="91">
        <f t="shared" ref="I22:L22" si="0">SUM(I3:I21)</f>
        <v>5978</v>
      </c>
      <c r="J22" s="91">
        <f t="shared" si="0"/>
        <v>773</v>
      </c>
      <c r="K22" s="91">
        <f t="shared" si="0"/>
        <v>17850</v>
      </c>
      <c r="L22" s="91">
        <f t="shared" si="0"/>
        <v>6420</v>
      </c>
      <c r="M22" s="48">
        <f>SUM(M3:M21)</f>
        <v>160</v>
      </c>
    </row>
    <row r="24" spans="1:13" x14ac:dyDescent="0.3">
      <c r="A24" t="s">
        <v>320</v>
      </c>
    </row>
    <row r="26" spans="1:13" x14ac:dyDescent="0.3">
      <c r="A26" s="185" t="s">
        <v>349</v>
      </c>
    </row>
  </sheetData>
  <mergeCells count="16">
    <mergeCell ref="A3:A22"/>
    <mergeCell ref="H3:H22"/>
    <mergeCell ref="B10:B15"/>
    <mergeCell ref="B18:B19"/>
    <mergeCell ref="B20:B21"/>
    <mergeCell ref="B16:B17"/>
    <mergeCell ref="B3:B4"/>
    <mergeCell ref="B5:B6"/>
    <mergeCell ref="B7:B9"/>
    <mergeCell ref="M18:M19"/>
    <mergeCell ref="M20:M21"/>
    <mergeCell ref="M3:M4"/>
    <mergeCell ref="M5:M6"/>
    <mergeCell ref="M7:M9"/>
    <mergeCell ref="M10:M15"/>
    <mergeCell ref="M16:M17"/>
  </mergeCells>
  <phoneticPr fontId="17" type="noConversion"/>
  <pageMargins left="0.75000000000000011" right="0.75000000000000011" top="1" bottom="1" header="0.5" footer="0.5"/>
  <pageSetup paperSize="9" scale="74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4"/>
  <sheetViews>
    <sheetView topLeftCell="A22" workbookViewId="0">
      <selection activeCell="A44" sqref="A44"/>
    </sheetView>
  </sheetViews>
  <sheetFormatPr baseColWidth="10" defaultRowHeight="14.4" x14ac:dyDescent="0.3"/>
  <cols>
    <col min="2" max="2" width="11.77734375" customWidth="1"/>
    <col min="3" max="3" width="16.6640625" customWidth="1"/>
    <col min="4" max="4" width="11.109375" bestFit="1" customWidth="1"/>
    <col min="6" max="6" width="21.33203125" customWidth="1"/>
    <col min="7" max="7" width="16" customWidth="1"/>
    <col min="8" max="8" width="16.88671875" customWidth="1"/>
    <col min="13" max="13" width="9.77734375" customWidth="1"/>
  </cols>
  <sheetData>
    <row r="1" spans="1:13" ht="28.8" customHeight="1" thickBot="1" x14ac:dyDescent="0.4">
      <c r="A1" s="184" t="s">
        <v>348</v>
      </c>
    </row>
    <row r="2" spans="1:13" ht="102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ht="21" customHeight="1" x14ac:dyDescent="0.3">
      <c r="A3" s="214">
        <v>12</v>
      </c>
      <c r="B3" s="220" t="s">
        <v>121</v>
      </c>
      <c r="C3" s="30" t="s">
        <v>215</v>
      </c>
      <c r="D3" s="31">
        <v>8500</v>
      </c>
      <c r="E3" s="41">
        <v>4</v>
      </c>
      <c r="F3" s="41"/>
      <c r="G3" s="139">
        <v>7</v>
      </c>
      <c r="H3" s="217">
        <v>5</v>
      </c>
      <c r="I3" s="32">
        <v>636</v>
      </c>
      <c r="J3" s="136">
        <v>63</v>
      </c>
      <c r="K3" s="31">
        <v>1043</v>
      </c>
      <c r="L3" s="31">
        <v>333</v>
      </c>
      <c r="M3" s="212">
        <v>11</v>
      </c>
    </row>
    <row r="4" spans="1:13" x14ac:dyDescent="0.3">
      <c r="A4" s="215"/>
      <c r="B4" s="219"/>
      <c r="C4" s="97" t="s">
        <v>216</v>
      </c>
      <c r="D4" s="98"/>
      <c r="E4" s="17"/>
      <c r="F4" s="17"/>
      <c r="G4" s="140"/>
      <c r="H4" s="192"/>
      <c r="I4" s="107">
        <v>340</v>
      </c>
      <c r="J4" s="137">
        <v>45</v>
      </c>
      <c r="K4" s="98">
        <v>620</v>
      </c>
      <c r="L4" s="98">
        <v>194</v>
      </c>
      <c r="M4" s="213"/>
    </row>
    <row r="5" spans="1:13" x14ac:dyDescent="0.3">
      <c r="A5" s="215"/>
      <c r="B5" s="219"/>
      <c r="C5" s="97" t="s">
        <v>217</v>
      </c>
      <c r="D5" s="98"/>
      <c r="E5" s="16"/>
      <c r="F5" s="16"/>
      <c r="G5" s="141"/>
      <c r="H5" s="192"/>
      <c r="I5" s="107">
        <v>76</v>
      </c>
      <c r="J5" s="137">
        <v>67</v>
      </c>
      <c r="K5" s="98">
        <v>172</v>
      </c>
      <c r="L5" s="98">
        <v>132</v>
      </c>
      <c r="M5" s="213"/>
    </row>
    <row r="6" spans="1:13" x14ac:dyDescent="0.3">
      <c r="A6" s="215"/>
      <c r="B6" s="219"/>
      <c r="C6" s="97" t="s">
        <v>218</v>
      </c>
      <c r="D6" s="98"/>
      <c r="E6" s="17"/>
      <c r="F6" s="17"/>
      <c r="G6" s="140"/>
      <c r="H6" s="192"/>
      <c r="I6" s="107">
        <v>40</v>
      </c>
      <c r="J6" s="137">
        <v>19</v>
      </c>
      <c r="K6" s="98">
        <v>94</v>
      </c>
      <c r="L6" s="98">
        <v>39</v>
      </c>
      <c r="M6" s="213"/>
    </row>
    <row r="7" spans="1:13" x14ac:dyDescent="0.3">
      <c r="A7" s="215"/>
      <c r="B7" s="207"/>
      <c r="C7" s="97" t="s">
        <v>219</v>
      </c>
      <c r="D7" s="98"/>
      <c r="E7" s="17"/>
      <c r="F7" s="17"/>
      <c r="G7" s="140"/>
      <c r="H7" s="192"/>
      <c r="I7" s="107">
        <v>23</v>
      </c>
      <c r="J7" s="137">
        <v>13</v>
      </c>
      <c r="K7" s="98">
        <v>53</v>
      </c>
      <c r="L7" s="98">
        <v>34</v>
      </c>
      <c r="M7" s="211"/>
    </row>
    <row r="8" spans="1:13" x14ac:dyDescent="0.3">
      <c r="A8" s="215"/>
      <c r="B8" s="7" t="s">
        <v>122</v>
      </c>
      <c r="C8" s="7" t="s">
        <v>123</v>
      </c>
      <c r="D8" s="4">
        <v>2000</v>
      </c>
      <c r="E8" s="16">
        <v>1</v>
      </c>
      <c r="F8" s="16"/>
      <c r="G8" s="141">
        <v>2</v>
      </c>
      <c r="H8" s="192"/>
      <c r="I8" s="3">
        <v>113</v>
      </c>
      <c r="J8" s="3">
        <v>57</v>
      </c>
      <c r="K8" s="4">
        <v>478</v>
      </c>
      <c r="L8" s="4">
        <v>210</v>
      </c>
      <c r="M8" s="47">
        <v>0</v>
      </c>
    </row>
    <row r="9" spans="1:13" x14ac:dyDescent="0.3">
      <c r="A9" s="215"/>
      <c r="B9" s="206" t="s">
        <v>124</v>
      </c>
      <c r="C9" s="75" t="s">
        <v>220</v>
      </c>
      <c r="D9" s="4">
        <v>7000</v>
      </c>
      <c r="E9" s="17">
        <v>3</v>
      </c>
      <c r="F9" s="17"/>
      <c r="G9" s="140">
        <v>6</v>
      </c>
      <c r="H9" s="192"/>
      <c r="I9" s="3">
        <v>662</v>
      </c>
      <c r="J9" s="3">
        <v>117</v>
      </c>
      <c r="K9" s="4">
        <f>574+584</f>
        <v>1158</v>
      </c>
      <c r="L9" s="4">
        <f>264+281</f>
        <v>545</v>
      </c>
      <c r="M9" s="210">
        <v>118</v>
      </c>
    </row>
    <row r="10" spans="1:13" x14ac:dyDescent="0.3">
      <c r="A10" s="215"/>
      <c r="B10" s="219"/>
      <c r="C10" s="75" t="s">
        <v>221</v>
      </c>
      <c r="D10" s="4"/>
      <c r="E10" s="17"/>
      <c r="F10" s="17"/>
      <c r="G10" s="140"/>
      <c r="H10" s="192"/>
      <c r="I10" s="3">
        <v>360</v>
      </c>
      <c r="J10" s="3">
        <v>135</v>
      </c>
      <c r="K10" s="4">
        <v>804</v>
      </c>
      <c r="L10" s="4">
        <v>486</v>
      </c>
      <c r="M10" s="213"/>
    </row>
    <row r="11" spans="1:13" x14ac:dyDescent="0.3">
      <c r="A11" s="215"/>
      <c r="B11" s="207"/>
      <c r="C11" s="75" t="s">
        <v>222</v>
      </c>
      <c r="D11" s="4"/>
      <c r="E11" s="16"/>
      <c r="F11" s="16"/>
      <c r="G11" s="141"/>
      <c r="H11" s="192"/>
      <c r="I11" s="3">
        <v>57</v>
      </c>
      <c r="J11" s="3">
        <v>39</v>
      </c>
      <c r="K11" s="4">
        <v>124</v>
      </c>
      <c r="L11" s="4">
        <v>66</v>
      </c>
      <c r="M11" s="211"/>
    </row>
    <row r="12" spans="1:13" x14ac:dyDescent="0.3">
      <c r="A12" s="215"/>
      <c r="B12" s="7" t="s">
        <v>125</v>
      </c>
      <c r="C12" s="7" t="s">
        <v>126</v>
      </c>
      <c r="D12" s="4">
        <v>2000</v>
      </c>
      <c r="E12" s="17">
        <v>1</v>
      </c>
      <c r="F12" s="17"/>
      <c r="G12" s="140">
        <v>2</v>
      </c>
      <c r="H12" s="192"/>
      <c r="I12" s="3">
        <v>193</v>
      </c>
      <c r="J12" s="3">
        <v>43</v>
      </c>
      <c r="K12" s="4">
        <v>422</v>
      </c>
      <c r="L12" s="4">
        <v>341</v>
      </c>
      <c r="M12" s="47">
        <v>12</v>
      </c>
    </row>
    <row r="13" spans="1:13" x14ac:dyDescent="0.3">
      <c r="A13" s="215"/>
      <c r="B13" s="206" t="s">
        <v>127</v>
      </c>
      <c r="C13" s="75" t="s">
        <v>223</v>
      </c>
      <c r="D13" s="4">
        <v>5100</v>
      </c>
      <c r="E13" s="17">
        <v>3</v>
      </c>
      <c r="F13" s="17"/>
      <c r="G13" s="140">
        <v>6</v>
      </c>
      <c r="H13" s="192"/>
      <c r="I13" s="3">
        <v>301</v>
      </c>
      <c r="J13" s="3">
        <v>91</v>
      </c>
      <c r="K13" s="4">
        <f>558+633</f>
        <v>1191</v>
      </c>
      <c r="L13" s="4">
        <f>208+297</f>
        <v>505</v>
      </c>
      <c r="M13" s="210">
        <v>15</v>
      </c>
    </row>
    <row r="14" spans="1:13" x14ac:dyDescent="0.3">
      <c r="A14" s="215"/>
      <c r="B14" s="207"/>
      <c r="C14" s="75" t="s">
        <v>224</v>
      </c>
      <c r="D14" s="4"/>
      <c r="E14" s="16"/>
      <c r="F14" s="16"/>
      <c r="G14" s="141"/>
      <c r="H14" s="192"/>
      <c r="I14" s="3">
        <v>206</v>
      </c>
      <c r="J14" s="3">
        <v>113</v>
      </c>
      <c r="K14" s="4">
        <v>600</v>
      </c>
      <c r="L14" s="4">
        <v>358</v>
      </c>
      <c r="M14" s="211"/>
    </row>
    <row r="15" spans="1:13" x14ac:dyDescent="0.3">
      <c r="A15" s="215"/>
      <c r="B15" s="7" t="s">
        <v>128</v>
      </c>
      <c r="C15" s="75" t="s">
        <v>128</v>
      </c>
      <c r="D15" s="4">
        <v>5000</v>
      </c>
      <c r="E15" s="17">
        <v>3</v>
      </c>
      <c r="F15" s="17"/>
      <c r="G15" s="140">
        <v>6</v>
      </c>
      <c r="H15" s="192"/>
      <c r="I15" s="3">
        <v>1952</v>
      </c>
      <c r="J15" s="3">
        <v>421</v>
      </c>
      <c r="K15" s="4">
        <v>2040</v>
      </c>
      <c r="L15" s="4">
        <v>790</v>
      </c>
      <c r="M15" s="47">
        <v>45</v>
      </c>
    </row>
    <row r="16" spans="1:13" x14ac:dyDescent="0.3">
      <c r="A16" s="215"/>
      <c r="B16" s="206" t="s">
        <v>129</v>
      </c>
      <c r="C16" s="75" t="s">
        <v>296</v>
      </c>
      <c r="D16" s="4">
        <v>1000</v>
      </c>
      <c r="E16" s="17">
        <v>1</v>
      </c>
      <c r="F16" s="17"/>
      <c r="G16" s="140">
        <v>2</v>
      </c>
      <c r="H16" s="192"/>
      <c r="I16" s="3">
        <v>288</v>
      </c>
      <c r="J16" s="3">
        <v>101</v>
      </c>
      <c r="K16" s="4">
        <v>331</v>
      </c>
      <c r="L16" s="4">
        <v>233</v>
      </c>
      <c r="M16" s="210">
        <v>48</v>
      </c>
    </row>
    <row r="17" spans="1:13" x14ac:dyDescent="0.3">
      <c r="A17" s="215"/>
      <c r="B17" s="219"/>
      <c r="C17" s="75" t="s">
        <v>225</v>
      </c>
      <c r="D17" s="4"/>
      <c r="E17" s="16"/>
      <c r="F17" s="16"/>
      <c r="G17" s="141"/>
      <c r="H17" s="208"/>
      <c r="I17" s="3">
        <v>67</v>
      </c>
      <c r="J17" s="3">
        <v>17</v>
      </c>
      <c r="K17" s="4">
        <v>77</v>
      </c>
      <c r="L17" s="4">
        <v>55</v>
      </c>
      <c r="M17" s="213"/>
    </row>
    <row r="18" spans="1:13" x14ac:dyDescent="0.3">
      <c r="A18" s="215"/>
      <c r="B18" s="207"/>
      <c r="C18" s="75" t="s">
        <v>226</v>
      </c>
      <c r="D18" s="4"/>
      <c r="E18" s="17"/>
      <c r="F18" s="17"/>
      <c r="G18" s="140"/>
      <c r="H18" s="192"/>
      <c r="I18" s="3"/>
      <c r="J18" s="3"/>
      <c r="K18" s="4">
        <v>15</v>
      </c>
      <c r="L18" s="4">
        <v>6</v>
      </c>
      <c r="M18" s="211"/>
    </row>
    <row r="19" spans="1:13" x14ac:dyDescent="0.3">
      <c r="A19" s="215"/>
      <c r="B19" s="206" t="s">
        <v>130</v>
      </c>
      <c r="C19" s="75" t="s">
        <v>297</v>
      </c>
      <c r="D19" s="4">
        <v>11000</v>
      </c>
      <c r="E19" s="17">
        <v>4</v>
      </c>
      <c r="F19" s="17"/>
      <c r="G19" s="140">
        <v>7</v>
      </c>
      <c r="H19" s="192"/>
      <c r="I19" s="3">
        <v>1063</v>
      </c>
      <c r="J19" s="3">
        <v>393</v>
      </c>
      <c r="K19" s="4">
        <v>24</v>
      </c>
      <c r="L19" s="4">
        <v>14</v>
      </c>
      <c r="M19" s="210">
        <v>29</v>
      </c>
    </row>
    <row r="20" spans="1:13" x14ac:dyDescent="0.3">
      <c r="A20" s="215"/>
      <c r="B20" s="207"/>
      <c r="C20" s="75" t="s">
        <v>227</v>
      </c>
      <c r="D20" s="4"/>
      <c r="E20" s="16"/>
      <c r="F20" s="16"/>
      <c r="G20" s="141"/>
      <c r="H20" s="192"/>
      <c r="I20" s="3">
        <v>235</v>
      </c>
      <c r="J20" s="3">
        <v>39</v>
      </c>
      <c r="K20" s="4">
        <v>741</v>
      </c>
      <c r="L20" s="4">
        <v>244</v>
      </c>
      <c r="M20" s="211"/>
    </row>
    <row r="21" spans="1:13" x14ac:dyDescent="0.3">
      <c r="A21" s="215"/>
      <c r="B21" s="206" t="s">
        <v>131</v>
      </c>
      <c r="C21" s="75" t="s">
        <v>228</v>
      </c>
      <c r="D21" s="4">
        <v>3500</v>
      </c>
      <c r="E21" s="17">
        <v>3</v>
      </c>
      <c r="F21" s="17"/>
      <c r="G21" s="140">
        <v>6</v>
      </c>
      <c r="H21" s="192"/>
      <c r="I21" s="3">
        <v>182</v>
      </c>
      <c r="J21" s="3">
        <v>77</v>
      </c>
      <c r="K21" s="4">
        <v>472</v>
      </c>
      <c r="L21" s="4">
        <v>282</v>
      </c>
      <c r="M21" s="210">
        <v>25</v>
      </c>
    </row>
    <row r="22" spans="1:13" x14ac:dyDescent="0.3">
      <c r="A22" s="215"/>
      <c r="B22" s="219"/>
      <c r="C22" s="75" t="s">
        <v>233</v>
      </c>
      <c r="D22" s="4"/>
      <c r="E22" s="17"/>
      <c r="F22" s="17"/>
      <c r="G22" s="140"/>
      <c r="H22" s="192"/>
      <c r="I22" s="3">
        <v>50</v>
      </c>
      <c r="J22" s="3">
        <v>39</v>
      </c>
      <c r="K22" s="4">
        <v>150</v>
      </c>
      <c r="L22" s="4">
        <v>81</v>
      </c>
      <c r="M22" s="213"/>
    </row>
    <row r="23" spans="1:13" x14ac:dyDescent="0.3">
      <c r="A23" s="215"/>
      <c r="B23" s="219"/>
      <c r="C23" s="75" t="s">
        <v>229</v>
      </c>
      <c r="D23" s="4"/>
      <c r="E23" s="16"/>
      <c r="F23" s="16"/>
      <c r="G23" s="141"/>
      <c r="H23" s="192"/>
      <c r="I23" s="221">
        <f>64+4</f>
        <v>68</v>
      </c>
      <c r="J23" s="221">
        <v>53</v>
      </c>
      <c r="K23" s="4">
        <v>116</v>
      </c>
      <c r="L23" s="4">
        <v>68</v>
      </c>
      <c r="M23" s="213"/>
    </row>
    <row r="24" spans="1:13" x14ac:dyDescent="0.3">
      <c r="A24" s="215"/>
      <c r="B24" s="219"/>
      <c r="C24" s="75" t="s">
        <v>230</v>
      </c>
      <c r="D24" s="4"/>
      <c r="E24" s="17"/>
      <c r="F24" s="17"/>
      <c r="G24" s="140"/>
      <c r="H24" s="192"/>
      <c r="I24" s="222"/>
      <c r="J24" s="222"/>
      <c r="K24" s="4">
        <v>188</v>
      </c>
      <c r="L24" s="4">
        <v>129</v>
      </c>
      <c r="M24" s="213"/>
    </row>
    <row r="25" spans="1:13" x14ac:dyDescent="0.3">
      <c r="A25" s="215"/>
      <c r="B25" s="219"/>
      <c r="C25" s="75" t="s">
        <v>234</v>
      </c>
      <c r="D25" s="4"/>
      <c r="E25" s="17"/>
      <c r="F25" s="17"/>
      <c r="G25" s="140"/>
      <c r="H25" s="192"/>
      <c r="I25" s="3">
        <v>70</v>
      </c>
      <c r="J25" s="3">
        <v>27</v>
      </c>
      <c r="K25" s="4">
        <v>166</v>
      </c>
      <c r="L25" s="4">
        <v>102</v>
      </c>
      <c r="M25" s="213"/>
    </row>
    <row r="26" spans="1:13" x14ac:dyDescent="0.3">
      <c r="A26" s="215"/>
      <c r="B26" s="219"/>
      <c r="C26" s="75" t="s">
        <v>232</v>
      </c>
      <c r="D26" s="4"/>
      <c r="E26" s="16"/>
      <c r="F26" s="16"/>
      <c r="G26" s="141"/>
      <c r="H26" s="192"/>
      <c r="I26" s="3">
        <v>33</v>
      </c>
      <c r="J26" s="138">
        <v>11</v>
      </c>
      <c r="K26" s="4">
        <v>60</v>
      </c>
      <c r="L26" s="4">
        <v>39</v>
      </c>
      <c r="M26" s="213"/>
    </row>
    <row r="27" spans="1:13" x14ac:dyDescent="0.3">
      <c r="A27" s="215"/>
      <c r="B27" s="207"/>
      <c r="C27" s="75" t="s">
        <v>231</v>
      </c>
      <c r="D27" s="4"/>
      <c r="E27" s="17"/>
      <c r="F27" s="17"/>
      <c r="G27" s="140"/>
      <c r="H27" s="192"/>
      <c r="I27" s="3">
        <v>39</v>
      </c>
      <c r="J27" s="138">
        <v>14</v>
      </c>
      <c r="K27" s="4">
        <v>68</v>
      </c>
      <c r="L27" s="4">
        <v>42</v>
      </c>
      <c r="M27" s="211"/>
    </row>
    <row r="28" spans="1:13" x14ac:dyDescent="0.3">
      <c r="A28" s="215"/>
      <c r="B28" s="206" t="s">
        <v>132</v>
      </c>
      <c r="C28" s="75" t="s">
        <v>298</v>
      </c>
      <c r="D28" s="4">
        <v>19000</v>
      </c>
      <c r="E28" s="17">
        <v>5</v>
      </c>
      <c r="F28" s="17"/>
      <c r="G28" s="140">
        <v>8</v>
      </c>
      <c r="H28" s="192"/>
      <c r="I28" s="3">
        <v>2305</v>
      </c>
      <c r="J28" s="3">
        <v>395</v>
      </c>
      <c r="K28" s="4">
        <f>5929-K29-K30-K31</f>
        <v>4464</v>
      </c>
      <c r="L28" s="4">
        <f>3475-L29-L30-L31</f>
        <v>2654</v>
      </c>
      <c r="M28" s="210">
        <v>226</v>
      </c>
    </row>
    <row r="29" spans="1:13" x14ac:dyDescent="0.3">
      <c r="A29" s="215"/>
      <c r="B29" s="219"/>
      <c r="C29" s="75" t="s">
        <v>235</v>
      </c>
      <c r="D29" s="4"/>
      <c r="E29" s="16"/>
      <c r="F29" s="16"/>
      <c r="G29" s="141"/>
      <c r="H29" s="192"/>
      <c r="I29" s="3">
        <v>327</v>
      </c>
      <c r="J29" s="3">
        <v>65</v>
      </c>
      <c r="K29" s="4">
        <v>381</v>
      </c>
      <c r="L29" s="4">
        <v>241</v>
      </c>
      <c r="M29" s="213"/>
    </row>
    <row r="30" spans="1:13" x14ac:dyDescent="0.3">
      <c r="A30" s="215"/>
      <c r="B30" s="219"/>
      <c r="C30" s="75" t="s">
        <v>236</v>
      </c>
      <c r="D30" s="4"/>
      <c r="E30" s="17"/>
      <c r="F30" s="17"/>
      <c r="G30" s="140"/>
      <c r="H30" s="192"/>
      <c r="I30" s="3">
        <v>454</v>
      </c>
      <c r="J30" s="3">
        <v>53</v>
      </c>
      <c r="K30" s="4">
        <v>470</v>
      </c>
      <c r="L30" s="4">
        <v>262</v>
      </c>
      <c r="M30" s="213"/>
    </row>
    <row r="31" spans="1:13" x14ac:dyDescent="0.3">
      <c r="A31" s="215"/>
      <c r="B31" s="207"/>
      <c r="C31" s="75" t="s">
        <v>237</v>
      </c>
      <c r="D31" s="4"/>
      <c r="E31" s="17"/>
      <c r="F31" s="17"/>
      <c r="G31" s="140"/>
      <c r="H31" s="208"/>
      <c r="I31" s="3">
        <v>477</v>
      </c>
      <c r="J31" s="3">
        <v>48</v>
      </c>
      <c r="K31" s="4">
        <f>567+47</f>
        <v>614</v>
      </c>
      <c r="L31" s="4">
        <f>303+15</f>
        <v>318</v>
      </c>
      <c r="M31" s="211"/>
    </row>
    <row r="32" spans="1:13" x14ac:dyDescent="0.3">
      <c r="A32" s="215"/>
      <c r="B32" s="206" t="s">
        <v>133</v>
      </c>
      <c r="C32" s="75" t="s">
        <v>239</v>
      </c>
      <c r="D32" s="4">
        <v>10500</v>
      </c>
      <c r="E32" s="16">
        <v>4</v>
      </c>
      <c r="F32" s="16"/>
      <c r="G32" s="141">
        <v>7</v>
      </c>
      <c r="H32" s="192"/>
      <c r="I32" s="3">
        <v>1863</v>
      </c>
      <c r="J32" s="3">
        <v>197</v>
      </c>
      <c r="K32" s="4">
        <f>3916-K33-K34</f>
        <v>858</v>
      </c>
      <c r="L32" s="4">
        <f>1393-L33-L34</f>
        <v>477</v>
      </c>
      <c r="M32" s="210">
        <v>15</v>
      </c>
    </row>
    <row r="33" spans="1:13" x14ac:dyDescent="0.3">
      <c r="A33" s="215"/>
      <c r="B33" s="219"/>
      <c r="C33" s="75" t="s">
        <v>304</v>
      </c>
      <c r="D33" s="4"/>
      <c r="E33" s="16"/>
      <c r="F33" s="16"/>
      <c r="G33" s="141"/>
      <c r="H33" s="192"/>
      <c r="I33" s="3"/>
      <c r="J33" s="3"/>
      <c r="K33" s="4">
        <v>1299</v>
      </c>
      <c r="L33" s="4">
        <v>407</v>
      </c>
      <c r="M33" s="213"/>
    </row>
    <row r="34" spans="1:13" x14ac:dyDescent="0.3">
      <c r="A34" s="215"/>
      <c r="B34" s="219"/>
      <c r="C34" s="75" t="s">
        <v>305</v>
      </c>
      <c r="D34" s="4"/>
      <c r="E34" s="16"/>
      <c r="F34" s="16"/>
      <c r="G34" s="141"/>
      <c r="H34" s="192"/>
      <c r="I34" s="3"/>
      <c r="J34" s="3"/>
      <c r="K34" s="4">
        <v>1759</v>
      </c>
      <c r="L34" s="4">
        <v>509</v>
      </c>
      <c r="M34" s="213"/>
    </row>
    <row r="35" spans="1:13" x14ac:dyDescent="0.3">
      <c r="A35" s="215"/>
      <c r="B35" s="207"/>
      <c r="C35" s="75" t="s">
        <v>238</v>
      </c>
      <c r="D35" s="4"/>
      <c r="E35" s="17"/>
      <c r="F35" s="17"/>
      <c r="G35" s="140"/>
      <c r="H35" s="192"/>
      <c r="I35" s="3">
        <v>108</v>
      </c>
      <c r="J35" s="3">
        <v>33</v>
      </c>
      <c r="K35" s="4">
        <v>218</v>
      </c>
      <c r="L35" s="4">
        <v>97</v>
      </c>
      <c r="M35" s="211"/>
    </row>
    <row r="36" spans="1:13" x14ac:dyDescent="0.3">
      <c r="A36" s="215"/>
      <c r="B36" s="7" t="s">
        <v>134</v>
      </c>
      <c r="C36" s="75" t="s">
        <v>299</v>
      </c>
      <c r="D36" s="4">
        <v>2000</v>
      </c>
      <c r="E36" s="17">
        <v>1</v>
      </c>
      <c r="F36" s="17"/>
      <c r="G36" s="140">
        <v>2</v>
      </c>
      <c r="H36" s="192"/>
      <c r="I36" s="3">
        <f>212+57</f>
        <v>269</v>
      </c>
      <c r="J36" s="3">
        <f>45+17</f>
        <v>62</v>
      </c>
      <c r="K36" s="4">
        <v>503</v>
      </c>
      <c r="L36" s="4">
        <v>219</v>
      </c>
      <c r="M36" s="47">
        <v>2</v>
      </c>
    </row>
    <row r="37" spans="1:13" ht="31.05" customHeight="1" x14ac:dyDescent="0.3">
      <c r="A37" s="215"/>
      <c r="B37" s="133" t="s">
        <v>135</v>
      </c>
      <c r="C37" s="133" t="s">
        <v>136</v>
      </c>
      <c r="D37" s="134">
        <v>1500</v>
      </c>
      <c r="E37" s="16">
        <v>1</v>
      </c>
      <c r="F37" s="16"/>
      <c r="G37" s="141">
        <v>2</v>
      </c>
      <c r="H37" s="192"/>
      <c r="I37" s="3">
        <v>191</v>
      </c>
      <c r="J37" s="3">
        <v>41</v>
      </c>
      <c r="K37" s="134">
        <v>380</v>
      </c>
      <c r="L37" s="134">
        <v>237</v>
      </c>
      <c r="M37" s="52">
        <v>27</v>
      </c>
    </row>
    <row r="38" spans="1:13" x14ac:dyDescent="0.3">
      <c r="A38" s="215"/>
      <c r="B38" s="7" t="s">
        <v>306</v>
      </c>
      <c r="C38" s="7" t="s">
        <v>137</v>
      </c>
      <c r="D38" s="4">
        <v>2500</v>
      </c>
      <c r="E38" s="17">
        <v>3</v>
      </c>
      <c r="F38" s="17"/>
      <c r="G38" s="140">
        <v>6</v>
      </c>
      <c r="H38" s="192"/>
      <c r="I38" s="3">
        <v>244</v>
      </c>
      <c r="J38" s="3">
        <v>119</v>
      </c>
      <c r="K38" s="4"/>
      <c r="L38" s="4"/>
      <c r="M38" s="47">
        <v>29</v>
      </c>
    </row>
    <row r="39" spans="1:13" x14ac:dyDescent="0.3">
      <c r="A39" s="215"/>
      <c r="B39" s="7" t="s">
        <v>138</v>
      </c>
      <c r="C39" s="7" t="s">
        <v>139</v>
      </c>
      <c r="D39" s="6">
        <v>1000</v>
      </c>
      <c r="E39" s="17">
        <v>1</v>
      </c>
      <c r="F39" s="17"/>
      <c r="G39" s="140">
        <v>2</v>
      </c>
      <c r="H39" s="192"/>
      <c r="I39" s="3">
        <v>175</v>
      </c>
      <c r="J39" s="3">
        <v>80</v>
      </c>
      <c r="K39" s="4">
        <v>381</v>
      </c>
      <c r="L39" s="4">
        <v>231</v>
      </c>
      <c r="M39" s="47">
        <v>15</v>
      </c>
    </row>
    <row r="40" spans="1:13" ht="15" thickBot="1" x14ac:dyDescent="0.35">
      <c r="A40" s="216"/>
      <c r="B40" s="37"/>
      <c r="C40" s="37"/>
      <c r="D40" s="135">
        <f>SUM(D3:D39)</f>
        <v>81600</v>
      </c>
      <c r="E40" s="45">
        <f>SUM(E3:E39)</f>
        <v>38</v>
      </c>
      <c r="F40" s="45"/>
      <c r="G40" s="142"/>
      <c r="H40" s="218"/>
      <c r="I40" s="91">
        <f t="shared" ref="I40:L40" si="0">SUM(I3:I39)</f>
        <v>13467</v>
      </c>
      <c r="J40" s="91">
        <f t="shared" si="0"/>
        <v>3087</v>
      </c>
      <c r="K40" s="91">
        <f t="shared" si="0"/>
        <v>22534</v>
      </c>
      <c r="L40" s="91">
        <f t="shared" si="0"/>
        <v>10980</v>
      </c>
      <c r="M40" s="48">
        <f>SUM(M3:M39)</f>
        <v>617</v>
      </c>
    </row>
    <row r="41" spans="1:13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x14ac:dyDescent="0.3">
      <c r="A42" t="s">
        <v>320</v>
      </c>
    </row>
    <row r="44" spans="1:13" x14ac:dyDescent="0.3">
      <c r="A44" s="185" t="s">
        <v>349</v>
      </c>
    </row>
  </sheetData>
  <mergeCells count="22">
    <mergeCell ref="M28:M31"/>
    <mergeCell ref="M32:M35"/>
    <mergeCell ref="A3:A40"/>
    <mergeCell ref="H3:H16"/>
    <mergeCell ref="H17:H30"/>
    <mergeCell ref="H31:H40"/>
    <mergeCell ref="M21:M27"/>
    <mergeCell ref="I23:I24"/>
    <mergeCell ref="J23:J24"/>
    <mergeCell ref="B21:B27"/>
    <mergeCell ref="B28:B31"/>
    <mergeCell ref="B32:B35"/>
    <mergeCell ref="B13:B14"/>
    <mergeCell ref="B16:B18"/>
    <mergeCell ref="B19:B20"/>
    <mergeCell ref="B3:B7"/>
    <mergeCell ref="M19:M20"/>
    <mergeCell ref="B9:B11"/>
    <mergeCell ref="M3:M7"/>
    <mergeCell ref="M9:M11"/>
    <mergeCell ref="M13:M14"/>
    <mergeCell ref="M16:M18"/>
  </mergeCells>
  <phoneticPr fontId="17" type="noConversion"/>
  <pageMargins left="0.75000000000000011" right="0.75000000000000011" top="1" bottom="1" header="0.5" footer="0.5"/>
  <pageSetup paperSize="9" scale="6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1"/>
  <sheetViews>
    <sheetView topLeftCell="A7" workbookViewId="0">
      <selection activeCell="A19" sqref="A19"/>
    </sheetView>
  </sheetViews>
  <sheetFormatPr baseColWidth="10" defaultRowHeight="14.4" x14ac:dyDescent="0.3"/>
  <cols>
    <col min="3" max="3" width="11.77734375" customWidth="1"/>
    <col min="4" max="4" width="11.109375" bestFit="1" customWidth="1"/>
    <col min="6" max="6" width="18.6640625" customWidth="1"/>
    <col min="7" max="7" width="21" customWidth="1"/>
  </cols>
  <sheetData>
    <row r="1" spans="1:13" ht="28.8" customHeight="1" thickBot="1" x14ac:dyDescent="0.4">
      <c r="A1" s="184" t="s">
        <v>348</v>
      </c>
    </row>
    <row r="2" spans="1:13" ht="103.8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11</v>
      </c>
      <c r="B3" s="29" t="s">
        <v>105</v>
      </c>
      <c r="C3" s="29" t="s">
        <v>106</v>
      </c>
      <c r="D3" s="31">
        <v>3500</v>
      </c>
      <c r="E3" s="22">
        <v>3</v>
      </c>
      <c r="F3" s="22"/>
      <c r="G3" s="23">
        <v>6</v>
      </c>
      <c r="H3" s="217">
        <v>4</v>
      </c>
      <c r="I3" s="32">
        <v>1229</v>
      </c>
      <c r="J3" s="32">
        <v>329</v>
      </c>
      <c r="K3" s="31">
        <v>1125</v>
      </c>
      <c r="L3" s="31">
        <v>842</v>
      </c>
      <c r="M3" s="47">
        <v>54</v>
      </c>
    </row>
    <row r="4" spans="1:13" ht="28.8" x14ac:dyDescent="0.3">
      <c r="A4" s="215"/>
      <c r="B4" s="7" t="s">
        <v>107</v>
      </c>
      <c r="C4" s="7" t="s">
        <v>108</v>
      </c>
      <c r="D4" s="4">
        <v>3500</v>
      </c>
      <c r="E4" s="8">
        <v>3</v>
      </c>
      <c r="F4" s="8"/>
      <c r="G4" s="1">
        <v>6</v>
      </c>
      <c r="H4" s="192"/>
      <c r="I4" s="3">
        <v>589</v>
      </c>
      <c r="J4" s="3">
        <v>312</v>
      </c>
      <c r="K4" s="4">
        <v>1190</v>
      </c>
      <c r="L4" s="4">
        <v>823</v>
      </c>
      <c r="M4" s="47">
        <v>35</v>
      </c>
    </row>
    <row r="5" spans="1:13" ht="28.8" x14ac:dyDescent="0.3">
      <c r="A5" s="215"/>
      <c r="B5" s="7" t="s">
        <v>109</v>
      </c>
      <c r="C5" s="7" t="s">
        <v>110</v>
      </c>
      <c r="D5" s="4">
        <v>14000</v>
      </c>
      <c r="E5" s="8">
        <v>4</v>
      </c>
      <c r="F5" s="8"/>
      <c r="G5" s="1">
        <v>7</v>
      </c>
      <c r="H5" s="192"/>
      <c r="I5" s="3">
        <v>2211</v>
      </c>
      <c r="J5" s="3">
        <v>306</v>
      </c>
      <c r="K5" s="4">
        <v>4014</v>
      </c>
      <c r="L5" s="4">
        <v>1383</v>
      </c>
      <c r="M5" s="47">
        <v>66</v>
      </c>
    </row>
    <row r="6" spans="1:13" x14ac:dyDescent="0.3">
      <c r="A6" s="215"/>
      <c r="B6" s="7" t="s">
        <v>111</v>
      </c>
      <c r="C6" s="7" t="s">
        <v>112</v>
      </c>
      <c r="D6" s="4">
        <v>2500</v>
      </c>
      <c r="E6" s="8">
        <v>3</v>
      </c>
      <c r="F6" s="8"/>
      <c r="G6" s="1">
        <v>6</v>
      </c>
      <c r="H6" s="192"/>
      <c r="I6" s="3">
        <v>319</v>
      </c>
      <c r="J6" s="3">
        <v>160</v>
      </c>
      <c r="K6" s="4">
        <v>589</v>
      </c>
      <c r="L6" s="4">
        <v>376</v>
      </c>
      <c r="M6" s="47">
        <v>39</v>
      </c>
    </row>
    <row r="7" spans="1:13" x14ac:dyDescent="0.3">
      <c r="A7" s="215"/>
      <c r="B7" s="7" t="s">
        <v>113</v>
      </c>
      <c r="C7" s="7" t="s">
        <v>114</v>
      </c>
      <c r="D7" s="4">
        <v>5000</v>
      </c>
      <c r="E7" s="8">
        <v>3</v>
      </c>
      <c r="F7" s="8"/>
      <c r="G7" s="1">
        <v>6</v>
      </c>
      <c r="H7" s="192"/>
      <c r="I7" s="3">
        <v>611</v>
      </c>
      <c r="J7" s="3">
        <v>346</v>
      </c>
      <c r="K7" s="4">
        <v>971</v>
      </c>
      <c r="L7" s="4">
        <v>752</v>
      </c>
      <c r="M7" s="47">
        <v>45</v>
      </c>
    </row>
    <row r="8" spans="1:13" ht="16.95" customHeight="1" x14ac:dyDescent="0.3">
      <c r="A8" s="215"/>
      <c r="B8" s="7" t="s">
        <v>115</v>
      </c>
      <c r="C8" s="7" t="s">
        <v>116</v>
      </c>
      <c r="D8" s="4">
        <v>2000</v>
      </c>
      <c r="E8" s="8">
        <v>1</v>
      </c>
      <c r="F8" s="8"/>
      <c r="G8" s="1">
        <v>2</v>
      </c>
      <c r="H8" s="192"/>
      <c r="I8" s="3">
        <v>445</v>
      </c>
      <c r="J8" s="3">
        <v>146</v>
      </c>
      <c r="K8" s="4">
        <v>469</v>
      </c>
      <c r="L8" s="4">
        <v>278</v>
      </c>
      <c r="M8" s="47"/>
    </row>
    <row r="9" spans="1:13" x14ac:dyDescent="0.3">
      <c r="A9" s="215"/>
      <c r="B9" s="7" t="s">
        <v>117</v>
      </c>
      <c r="C9" s="7" t="s">
        <v>118</v>
      </c>
      <c r="D9" s="4">
        <v>1500</v>
      </c>
      <c r="E9" s="8">
        <v>1</v>
      </c>
      <c r="F9" s="8"/>
      <c r="G9" s="1">
        <v>2</v>
      </c>
      <c r="H9" s="192"/>
      <c r="I9" s="3">
        <v>589</v>
      </c>
      <c r="J9" s="3">
        <v>312</v>
      </c>
      <c r="K9" s="4">
        <v>500</v>
      </c>
      <c r="L9" s="4">
        <v>332</v>
      </c>
      <c r="M9" s="47">
        <v>13</v>
      </c>
    </row>
    <row r="10" spans="1:13" x14ac:dyDescent="0.3">
      <c r="A10" s="215"/>
      <c r="B10" s="206" t="s">
        <v>119</v>
      </c>
      <c r="C10" s="75" t="s">
        <v>295</v>
      </c>
      <c r="D10" s="223">
        <v>19000</v>
      </c>
      <c r="E10" s="8">
        <v>5</v>
      </c>
      <c r="F10" s="8"/>
      <c r="G10" s="1">
        <v>8</v>
      </c>
      <c r="H10" s="192"/>
      <c r="I10" s="3">
        <f>2978+236</f>
        <v>3214</v>
      </c>
      <c r="J10" s="3">
        <f>1101+156</f>
        <v>1257</v>
      </c>
      <c r="K10" s="4">
        <v>5117</v>
      </c>
      <c r="L10" s="4">
        <v>2988</v>
      </c>
      <c r="M10" s="210">
        <v>97</v>
      </c>
    </row>
    <row r="11" spans="1:13" x14ac:dyDescent="0.3">
      <c r="A11" s="215"/>
      <c r="B11" s="219"/>
      <c r="C11" s="75" t="s">
        <v>211</v>
      </c>
      <c r="D11" s="224"/>
      <c r="E11" s="14"/>
      <c r="F11" s="14"/>
      <c r="G11" s="2"/>
      <c r="H11" s="192"/>
      <c r="I11" s="3">
        <v>31</v>
      </c>
      <c r="J11" s="3">
        <v>20</v>
      </c>
      <c r="K11" s="4">
        <v>42</v>
      </c>
      <c r="L11" s="4">
        <v>22</v>
      </c>
      <c r="M11" s="213"/>
    </row>
    <row r="12" spans="1:13" x14ac:dyDescent="0.3">
      <c r="A12" s="215"/>
      <c r="B12" s="207"/>
      <c r="C12" s="75" t="s">
        <v>212</v>
      </c>
      <c r="D12" s="225"/>
      <c r="E12" s="14"/>
      <c r="F12" s="14"/>
      <c r="G12" s="2"/>
      <c r="H12" s="192"/>
      <c r="I12" s="3">
        <v>62</v>
      </c>
      <c r="J12" s="3">
        <v>26</v>
      </c>
      <c r="K12" s="4">
        <v>44</v>
      </c>
      <c r="L12" s="4">
        <v>28</v>
      </c>
      <c r="M12" s="211"/>
    </row>
    <row r="13" spans="1:13" x14ac:dyDescent="0.3">
      <c r="A13" s="215"/>
      <c r="B13" s="206" t="s">
        <v>120</v>
      </c>
      <c r="C13" s="75" t="s">
        <v>213</v>
      </c>
      <c r="D13" s="6">
        <v>4000</v>
      </c>
      <c r="E13" s="14">
        <v>3</v>
      </c>
      <c r="F13" s="14"/>
      <c r="G13" s="2">
        <v>6</v>
      </c>
      <c r="H13" s="192"/>
      <c r="I13" s="3">
        <v>1192</v>
      </c>
      <c r="J13" s="3">
        <v>328</v>
      </c>
      <c r="K13" s="4">
        <v>962</v>
      </c>
      <c r="L13" s="4">
        <v>647</v>
      </c>
      <c r="M13" s="210">
        <v>63</v>
      </c>
    </row>
    <row r="14" spans="1:13" x14ac:dyDescent="0.3">
      <c r="A14" s="215"/>
      <c r="B14" s="207"/>
      <c r="C14" s="125" t="s">
        <v>214</v>
      </c>
      <c r="D14" s="81"/>
      <c r="E14" s="15"/>
      <c r="F14" s="15"/>
      <c r="G14" s="102"/>
      <c r="H14" s="192"/>
      <c r="I14" s="5">
        <v>238</v>
      </c>
      <c r="J14" s="5">
        <v>72</v>
      </c>
      <c r="K14" s="6">
        <v>301</v>
      </c>
      <c r="L14" s="6">
        <v>151</v>
      </c>
      <c r="M14" s="211"/>
    </row>
    <row r="15" spans="1:13" ht="15" thickBot="1" x14ac:dyDescent="0.35">
      <c r="A15" s="216"/>
      <c r="B15" s="37"/>
      <c r="C15" s="37"/>
      <c r="D15" s="77">
        <f>SUM(D3:D14)</f>
        <v>55000</v>
      </c>
      <c r="E15" s="44">
        <f>SUM(E3:E14)</f>
        <v>26</v>
      </c>
      <c r="F15" s="44"/>
      <c r="G15" s="126"/>
      <c r="H15" s="218"/>
      <c r="I15" s="91">
        <f t="shared" ref="I15:L15" si="0">SUM(I3:I14)</f>
        <v>10730</v>
      </c>
      <c r="J15" s="91">
        <f t="shared" si="0"/>
        <v>3614</v>
      </c>
      <c r="K15" s="91">
        <f t="shared" si="0"/>
        <v>15324</v>
      </c>
      <c r="L15" s="91">
        <f t="shared" si="0"/>
        <v>8622</v>
      </c>
      <c r="M15" s="132">
        <f>SUM(M3:M14)</f>
        <v>412</v>
      </c>
    </row>
    <row r="17" spans="1:7" x14ac:dyDescent="0.3">
      <c r="A17" t="s">
        <v>320</v>
      </c>
      <c r="G17" s="130"/>
    </row>
    <row r="18" spans="1:7" x14ac:dyDescent="0.3">
      <c r="G18" s="110"/>
    </row>
    <row r="19" spans="1:7" x14ac:dyDescent="0.3">
      <c r="A19" s="185" t="s">
        <v>349</v>
      </c>
      <c r="G19" s="110"/>
    </row>
    <row r="20" spans="1:7" x14ac:dyDescent="0.3">
      <c r="G20" s="110"/>
    </row>
    <row r="21" spans="1:7" x14ac:dyDescent="0.3">
      <c r="G21" s="110"/>
    </row>
    <row r="22" spans="1:7" x14ac:dyDescent="0.3">
      <c r="G22" s="110"/>
    </row>
    <row r="23" spans="1:7" x14ac:dyDescent="0.3">
      <c r="G23" s="110"/>
    </row>
    <row r="24" spans="1:7" x14ac:dyDescent="0.3">
      <c r="G24" s="110"/>
    </row>
    <row r="25" spans="1:7" x14ac:dyDescent="0.3">
      <c r="G25" s="110"/>
    </row>
    <row r="26" spans="1:7" x14ac:dyDescent="0.3">
      <c r="G26" s="110"/>
    </row>
    <row r="27" spans="1:7" x14ac:dyDescent="0.3">
      <c r="G27" s="110"/>
    </row>
    <row r="28" spans="1:7" x14ac:dyDescent="0.3">
      <c r="G28" s="110"/>
    </row>
    <row r="29" spans="1:7" x14ac:dyDescent="0.3">
      <c r="G29" s="110"/>
    </row>
    <row r="30" spans="1:7" x14ac:dyDescent="0.3">
      <c r="G30" s="131"/>
    </row>
    <row r="31" spans="1:7" x14ac:dyDescent="0.3">
      <c r="G31" s="130"/>
    </row>
  </sheetData>
  <mergeCells count="7">
    <mergeCell ref="M10:M12"/>
    <mergeCell ref="M13:M14"/>
    <mergeCell ref="B13:B14"/>
    <mergeCell ref="A3:A15"/>
    <mergeCell ref="B10:B12"/>
    <mergeCell ref="D10:D12"/>
    <mergeCell ref="H3:H15"/>
  </mergeCells>
  <phoneticPr fontId="17" type="noConversion"/>
  <pageMargins left="0.75000000000000011" right="0.75000000000000011" top="1" bottom="1" header="0.5" footer="0.5"/>
  <pageSetup paperSize="9" scale="74"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0"/>
  <sheetViews>
    <sheetView topLeftCell="A7" workbookViewId="0">
      <selection activeCell="A20" sqref="A20"/>
    </sheetView>
  </sheetViews>
  <sheetFormatPr baseColWidth="10" defaultRowHeight="14.4" x14ac:dyDescent="0.3"/>
  <cols>
    <col min="1" max="1" width="11.6640625" customWidth="1"/>
    <col min="2" max="2" width="8.5546875" customWidth="1"/>
    <col min="3" max="3" width="11.33203125" customWidth="1"/>
    <col min="4" max="4" width="12.6640625" customWidth="1"/>
    <col min="5" max="5" width="11.109375" customWidth="1"/>
    <col min="6" max="6" width="12.44140625" customWidth="1"/>
    <col min="7" max="7" width="11.77734375" customWidth="1"/>
    <col min="8" max="8" width="9.109375" customWidth="1"/>
    <col min="9" max="9" width="11.44140625" customWidth="1"/>
    <col min="10" max="10" width="7.33203125" customWidth="1"/>
    <col min="11" max="11" width="11.109375" customWidth="1"/>
    <col min="12" max="12" width="8.77734375" customWidth="1"/>
    <col min="13" max="13" width="11.44140625" customWidth="1"/>
  </cols>
  <sheetData>
    <row r="1" spans="1:13" ht="28.8" customHeight="1" thickBot="1" x14ac:dyDescent="0.4">
      <c r="A1" s="184" t="s">
        <v>348</v>
      </c>
    </row>
    <row r="2" spans="1:13" ht="163.19999999999999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10</v>
      </c>
      <c r="B3" s="29" t="s">
        <v>92</v>
      </c>
      <c r="C3" s="29" t="s">
        <v>93</v>
      </c>
      <c r="D3" s="175">
        <v>4000</v>
      </c>
      <c r="E3" s="22">
        <v>3</v>
      </c>
      <c r="F3" s="22"/>
      <c r="G3" s="23">
        <v>6</v>
      </c>
      <c r="H3" s="217">
        <v>7</v>
      </c>
      <c r="I3" s="32">
        <v>772</v>
      </c>
      <c r="J3" s="32">
        <v>241</v>
      </c>
      <c r="K3" s="31">
        <v>1074</v>
      </c>
      <c r="L3" s="31">
        <v>957</v>
      </c>
      <c r="M3" s="46">
        <v>28</v>
      </c>
    </row>
    <row r="4" spans="1:13" x14ac:dyDescent="0.3">
      <c r="A4" s="215"/>
      <c r="B4" s="7" t="s">
        <v>92</v>
      </c>
      <c r="C4" s="7" t="s">
        <v>94</v>
      </c>
      <c r="D4" s="176">
        <v>7500</v>
      </c>
      <c r="E4" s="8">
        <v>3</v>
      </c>
      <c r="F4" s="8"/>
      <c r="G4" s="1">
        <v>6</v>
      </c>
      <c r="H4" s="192"/>
      <c r="I4" s="3">
        <v>1069</v>
      </c>
      <c r="J4" s="3">
        <v>455</v>
      </c>
      <c r="K4" s="4">
        <v>1225</v>
      </c>
      <c r="L4" s="4">
        <v>1116</v>
      </c>
      <c r="M4" s="47">
        <v>123</v>
      </c>
    </row>
    <row r="5" spans="1:13" x14ac:dyDescent="0.3">
      <c r="A5" s="215"/>
      <c r="B5" s="7" t="s">
        <v>92</v>
      </c>
      <c r="C5" s="7" t="s">
        <v>95</v>
      </c>
      <c r="D5" s="176">
        <v>19000</v>
      </c>
      <c r="E5" s="8">
        <v>5</v>
      </c>
      <c r="F5" s="8"/>
      <c r="G5" s="1">
        <v>8</v>
      </c>
      <c r="H5" s="192"/>
      <c r="I5" s="3">
        <v>2106</v>
      </c>
      <c r="J5" s="3">
        <v>746</v>
      </c>
      <c r="K5" s="4">
        <v>3251</v>
      </c>
      <c r="L5" s="4">
        <v>2771</v>
      </c>
      <c r="M5" s="47">
        <v>52</v>
      </c>
    </row>
    <row r="6" spans="1:13" x14ac:dyDescent="0.3">
      <c r="A6" s="215"/>
      <c r="B6" s="206" t="s">
        <v>96</v>
      </c>
      <c r="C6" s="75" t="s">
        <v>209</v>
      </c>
      <c r="D6" s="176">
        <v>6500</v>
      </c>
      <c r="E6" s="8">
        <v>3</v>
      </c>
      <c r="F6" s="8"/>
      <c r="G6" s="1">
        <v>6</v>
      </c>
      <c r="H6" s="192"/>
      <c r="I6" s="3">
        <v>1081</v>
      </c>
      <c r="J6" s="3">
        <v>222</v>
      </c>
      <c r="K6" s="4">
        <v>1495</v>
      </c>
      <c r="L6" s="4">
        <v>880</v>
      </c>
      <c r="M6" s="210">
        <v>64</v>
      </c>
    </row>
    <row r="7" spans="1:13" x14ac:dyDescent="0.3">
      <c r="A7" s="215"/>
      <c r="B7" s="207"/>
      <c r="C7" s="116" t="s">
        <v>337</v>
      </c>
      <c r="D7" s="176"/>
      <c r="E7" s="8"/>
      <c r="F7" s="8"/>
      <c r="G7" s="1"/>
      <c r="H7" s="192"/>
      <c r="I7" s="3">
        <v>54</v>
      </c>
      <c r="J7" s="3">
        <v>23</v>
      </c>
      <c r="K7" s="4">
        <v>170</v>
      </c>
      <c r="L7" s="4">
        <v>116</v>
      </c>
      <c r="M7" s="211"/>
    </row>
    <row r="8" spans="1:13" x14ac:dyDescent="0.3">
      <c r="A8" s="215"/>
      <c r="B8" s="7" t="s">
        <v>97</v>
      </c>
      <c r="C8" s="7" t="s">
        <v>98</v>
      </c>
      <c r="D8" s="176">
        <v>2500</v>
      </c>
      <c r="E8" s="8">
        <v>3</v>
      </c>
      <c r="F8" s="8"/>
      <c r="G8" s="1">
        <v>6</v>
      </c>
      <c r="H8" s="192"/>
      <c r="I8" s="3">
        <v>282</v>
      </c>
      <c r="J8" s="3">
        <v>65</v>
      </c>
      <c r="K8" s="4">
        <v>824</v>
      </c>
      <c r="L8" s="4">
        <v>523</v>
      </c>
      <c r="M8" s="47">
        <v>7</v>
      </c>
    </row>
    <row r="9" spans="1:13" x14ac:dyDescent="0.3">
      <c r="A9" s="215"/>
      <c r="B9" s="7" t="s">
        <v>97</v>
      </c>
      <c r="C9" s="7" t="s">
        <v>99</v>
      </c>
      <c r="D9" s="176">
        <v>3000</v>
      </c>
      <c r="E9" s="8">
        <v>3</v>
      </c>
      <c r="F9" s="8"/>
      <c r="G9" s="1">
        <v>6</v>
      </c>
      <c r="H9" s="192"/>
      <c r="I9" s="3">
        <v>477</v>
      </c>
      <c r="J9" s="3">
        <v>115</v>
      </c>
      <c r="K9" s="4">
        <v>1031</v>
      </c>
      <c r="L9" s="4">
        <v>759</v>
      </c>
      <c r="M9" s="47">
        <v>0</v>
      </c>
    </row>
    <row r="10" spans="1:13" x14ac:dyDescent="0.3">
      <c r="A10" s="215"/>
      <c r="B10" s="7" t="s">
        <v>97</v>
      </c>
      <c r="C10" s="7" t="s">
        <v>100</v>
      </c>
      <c r="D10" s="176">
        <v>3500</v>
      </c>
      <c r="E10" s="8">
        <v>3</v>
      </c>
      <c r="F10" s="8"/>
      <c r="G10" s="1">
        <v>6</v>
      </c>
      <c r="H10" s="192"/>
      <c r="I10" s="3">
        <v>600</v>
      </c>
      <c r="J10" s="3">
        <v>110</v>
      </c>
      <c r="K10" s="4">
        <v>1308</v>
      </c>
      <c r="L10" s="4">
        <v>590</v>
      </c>
      <c r="M10" s="47">
        <v>21</v>
      </c>
    </row>
    <row r="11" spans="1:13" ht="19.95" customHeight="1" x14ac:dyDescent="0.3">
      <c r="A11" s="215"/>
      <c r="B11" s="7" t="s">
        <v>97</v>
      </c>
      <c r="C11" s="7" t="s">
        <v>101</v>
      </c>
      <c r="D11" s="176">
        <v>7500</v>
      </c>
      <c r="E11" s="8">
        <v>3</v>
      </c>
      <c r="F11" s="8"/>
      <c r="G11" s="1">
        <v>6</v>
      </c>
      <c r="H11" s="192"/>
      <c r="I11" s="3">
        <v>841</v>
      </c>
      <c r="J11" s="3">
        <v>182</v>
      </c>
      <c r="K11" s="4">
        <v>2625</v>
      </c>
      <c r="L11" s="4">
        <v>1081</v>
      </c>
      <c r="M11" s="47">
        <v>58</v>
      </c>
    </row>
    <row r="12" spans="1:13" x14ac:dyDescent="0.3">
      <c r="A12" s="215"/>
      <c r="B12" s="7" t="s">
        <v>97</v>
      </c>
      <c r="C12" s="7" t="s">
        <v>102</v>
      </c>
      <c r="D12" s="176">
        <v>9000</v>
      </c>
      <c r="E12" s="8">
        <v>4</v>
      </c>
      <c r="F12" s="8"/>
      <c r="G12" s="1">
        <v>7</v>
      </c>
      <c r="H12" s="192"/>
      <c r="I12" s="3">
        <v>1532</v>
      </c>
      <c r="J12" s="3">
        <v>717</v>
      </c>
      <c r="K12" s="4">
        <v>3679</v>
      </c>
      <c r="L12" s="4">
        <v>2462</v>
      </c>
      <c r="M12" s="47">
        <v>77</v>
      </c>
    </row>
    <row r="13" spans="1:13" ht="28.8" x14ac:dyDescent="0.3">
      <c r="A13" s="215"/>
      <c r="B13" s="7" t="s">
        <v>97</v>
      </c>
      <c r="C13" s="7" t="s">
        <v>103</v>
      </c>
      <c r="D13" s="176">
        <v>19500</v>
      </c>
      <c r="E13" s="8">
        <v>5</v>
      </c>
      <c r="F13" s="8"/>
      <c r="G13" s="1">
        <v>8</v>
      </c>
      <c r="H13" s="192"/>
      <c r="I13" s="3">
        <v>3097</v>
      </c>
      <c r="J13" s="3">
        <v>348</v>
      </c>
      <c r="K13" s="4">
        <v>7612</v>
      </c>
      <c r="L13" s="4">
        <v>4000</v>
      </c>
      <c r="M13" s="47">
        <v>33</v>
      </c>
    </row>
    <row r="14" spans="1:13" x14ac:dyDescent="0.3">
      <c r="A14" s="215"/>
      <c r="B14" s="206" t="s">
        <v>104</v>
      </c>
      <c r="C14" s="99" t="s">
        <v>210</v>
      </c>
      <c r="D14" s="177">
        <v>22500</v>
      </c>
      <c r="E14" s="14">
        <v>5</v>
      </c>
      <c r="F14" s="14">
        <v>1</v>
      </c>
      <c r="G14" s="2">
        <v>11</v>
      </c>
      <c r="H14" s="192"/>
      <c r="I14" s="3">
        <v>2946</v>
      </c>
      <c r="J14" s="3">
        <v>690</v>
      </c>
      <c r="K14" s="4">
        <v>7431</v>
      </c>
      <c r="L14" s="4">
        <v>5278</v>
      </c>
      <c r="M14" s="210">
        <v>191</v>
      </c>
    </row>
    <row r="15" spans="1:13" x14ac:dyDescent="0.3">
      <c r="A15" s="215"/>
      <c r="B15" s="207"/>
      <c r="C15" s="128" t="s">
        <v>338</v>
      </c>
      <c r="D15" s="178"/>
      <c r="E15" s="15"/>
      <c r="F15" s="13"/>
      <c r="G15" s="108"/>
      <c r="H15" s="192"/>
      <c r="I15" s="5">
        <v>48</v>
      </c>
      <c r="J15" s="5">
        <v>24</v>
      </c>
      <c r="K15" s="6">
        <v>35</v>
      </c>
      <c r="L15" s="6">
        <v>15</v>
      </c>
      <c r="M15" s="211"/>
    </row>
    <row r="16" spans="1:13" ht="30.6" customHeight="1" thickBot="1" x14ac:dyDescent="0.35">
      <c r="A16" s="216"/>
      <c r="B16" s="37"/>
      <c r="C16" s="37"/>
      <c r="D16" s="179">
        <f>SUM(D3:D15)</f>
        <v>104500</v>
      </c>
      <c r="E16" s="44">
        <f>SUM(E3:E15)</f>
        <v>40</v>
      </c>
      <c r="F16" s="59"/>
      <c r="G16" s="103"/>
      <c r="H16" s="218"/>
      <c r="I16" s="94">
        <f t="shared" ref="I16:L16" si="0">SUM(I3:I15)</f>
        <v>14905</v>
      </c>
      <c r="J16" s="94">
        <f t="shared" si="0"/>
        <v>3938</v>
      </c>
      <c r="K16" s="94">
        <f t="shared" si="0"/>
        <v>31760</v>
      </c>
      <c r="L16" s="94">
        <f t="shared" si="0"/>
        <v>20548</v>
      </c>
      <c r="M16" s="173">
        <f>SUM(M3:M15)</f>
        <v>654</v>
      </c>
    </row>
    <row r="18" spans="1:9" ht="15.6" x14ac:dyDescent="0.3">
      <c r="A18" s="174" t="s">
        <v>320</v>
      </c>
      <c r="B18" s="174"/>
      <c r="C18" s="174"/>
      <c r="D18" s="174"/>
      <c r="E18" s="174"/>
      <c r="F18" s="174"/>
      <c r="G18" s="174"/>
      <c r="H18" s="174"/>
      <c r="I18" s="174"/>
    </row>
    <row r="20" spans="1:9" x14ac:dyDescent="0.3">
      <c r="A20" s="185" t="s">
        <v>349</v>
      </c>
    </row>
  </sheetData>
  <mergeCells count="6">
    <mergeCell ref="A3:A16"/>
    <mergeCell ref="H3:H16"/>
    <mergeCell ref="B6:B7"/>
    <mergeCell ref="B14:B15"/>
    <mergeCell ref="M6:M7"/>
    <mergeCell ref="M14:M15"/>
  </mergeCells>
  <phoneticPr fontId="17" type="noConversion"/>
  <pageMargins left="0.75000000000000011" right="0.75000000000000011" top="1" bottom="1" header="0.5" footer="0.5"/>
  <pageSetup paperSize="9" scale="93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4"/>
  <sheetViews>
    <sheetView workbookViewId="0">
      <selection activeCell="A14" sqref="A14"/>
    </sheetView>
  </sheetViews>
  <sheetFormatPr baseColWidth="10" defaultRowHeight="14.4" x14ac:dyDescent="0.3"/>
  <cols>
    <col min="3" max="3" width="22.88671875" customWidth="1"/>
    <col min="4" max="4" width="12.109375" bestFit="1" customWidth="1"/>
    <col min="5" max="5" width="14.88671875" customWidth="1"/>
    <col min="6" max="6" width="18.77734375" customWidth="1"/>
    <col min="8" max="8" width="10" customWidth="1"/>
    <col min="13" max="13" width="20.88671875" customWidth="1"/>
  </cols>
  <sheetData>
    <row r="1" spans="1:13" ht="28.8" customHeight="1" thickBot="1" x14ac:dyDescent="0.4">
      <c r="A1" s="184" t="s">
        <v>348</v>
      </c>
    </row>
    <row r="2" spans="1:13" ht="111.6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9</v>
      </c>
      <c r="B3" s="29" t="s">
        <v>87</v>
      </c>
      <c r="C3" s="29" t="s">
        <v>87</v>
      </c>
      <c r="D3" s="31">
        <v>3500</v>
      </c>
      <c r="E3" s="22">
        <v>3</v>
      </c>
      <c r="F3" s="22"/>
      <c r="G3" s="23"/>
      <c r="H3" s="217">
        <v>6</v>
      </c>
      <c r="I3" s="32">
        <v>564</v>
      </c>
      <c r="J3" s="32">
        <v>165</v>
      </c>
      <c r="K3" s="31">
        <v>1271</v>
      </c>
      <c r="L3" s="33">
        <v>419</v>
      </c>
      <c r="M3" s="181">
        <v>6</v>
      </c>
    </row>
    <row r="4" spans="1:13" x14ac:dyDescent="0.3">
      <c r="A4" s="215"/>
      <c r="B4" s="7" t="s">
        <v>88</v>
      </c>
      <c r="C4" s="7" t="s">
        <v>89</v>
      </c>
      <c r="D4" s="60">
        <v>36500</v>
      </c>
      <c r="E4" s="8">
        <v>6</v>
      </c>
      <c r="F4" s="8">
        <v>2</v>
      </c>
      <c r="G4" s="1">
        <v>13</v>
      </c>
      <c r="H4" s="208"/>
      <c r="I4" s="3">
        <v>1631</v>
      </c>
      <c r="J4" s="3">
        <v>747</v>
      </c>
      <c r="K4" s="4">
        <v>6731</v>
      </c>
      <c r="L4" s="18">
        <v>3870</v>
      </c>
      <c r="M4" s="182">
        <v>18</v>
      </c>
    </row>
    <row r="5" spans="1:13" x14ac:dyDescent="0.3">
      <c r="A5" s="215"/>
      <c r="B5" s="206" t="s">
        <v>90</v>
      </c>
      <c r="C5" s="75" t="s">
        <v>205</v>
      </c>
      <c r="D5" s="60">
        <v>59000</v>
      </c>
      <c r="E5" s="8">
        <v>7</v>
      </c>
      <c r="F5" s="8">
        <v>4</v>
      </c>
      <c r="G5" s="1">
        <v>16</v>
      </c>
      <c r="H5" s="208"/>
      <c r="I5" s="3">
        <v>2954</v>
      </c>
      <c r="J5" s="3">
        <v>1469</v>
      </c>
      <c r="K5" s="4">
        <v>6896</v>
      </c>
      <c r="L5" s="18">
        <v>3463</v>
      </c>
      <c r="M5" s="182">
        <v>75</v>
      </c>
    </row>
    <row r="6" spans="1:13" x14ac:dyDescent="0.3">
      <c r="A6" s="215"/>
      <c r="B6" s="219"/>
      <c r="C6" s="75" t="s">
        <v>319</v>
      </c>
      <c r="D6" s="6"/>
      <c r="E6" s="14"/>
      <c r="F6" s="14"/>
      <c r="G6" s="2"/>
      <c r="H6" s="208"/>
      <c r="I6" s="3">
        <v>612</v>
      </c>
      <c r="J6" s="3">
        <v>193</v>
      </c>
      <c r="K6" s="4">
        <v>808</v>
      </c>
      <c r="L6" s="18">
        <v>439</v>
      </c>
      <c r="M6" s="182"/>
    </row>
    <row r="7" spans="1:13" x14ac:dyDescent="0.3">
      <c r="A7" s="215"/>
      <c r="B7" s="207"/>
      <c r="C7" s="75" t="s">
        <v>206</v>
      </c>
      <c r="D7" s="6"/>
      <c r="E7" s="14"/>
      <c r="F7" s="14"/>
      <c r="G7" s="2"/>
      <c r="H7" s="208"/>
      <c r="I7" s="3">
        <v>432</v>
      </c>
      <c r="J7" s="3">
        <v>253</v>
      </c>
      <c r="K7" s="4">
        <v>474</v>
      </c>
      <c r="L7" s="18">
        <v>282</v>
      </c>
      <c r="M7" s="182"/>
    </row>
    <row r="8" spans="1:13" x14ac:dyDescent="0.3">
      <c r="A8" s="215"/>
      <c r="B8" s="206" t="s">
        <v>91</v>
      </c>
      <c r="C8" s="75" t="s">
        <v>207</v>
      </c>
      <c r="D8" s="6">
        <v>15500</v>
      </c>
      <c r="E8" s="73">
        <v>4</v>
      </c>
      <c r="F8" s="73"/>
      <c r="G8" s="127">
        <v>7</v>
      </c>
      <c r="H8" s="208"/>
      <c r="I8" s="3">
        <v>659</v>
      </c>
      <c r="J8" s="3">
        <v>276</v>
      </c>
      <c r="K8" s="4">
        <v>2242</v>
      </c>
      <c r="L8" s="18">
        <v>1082</v>
      </c>
      <c r="M8" s="182">
        <v>30</v>
      </c>
    </row>
    <row r="9" spans="1:13" x14ac:dyDescent="0.3">
      <c r="A9" s="215"/>
      <c r="B9" s="207"/>
      <c r="C9" s="125" t="s">
        <v>208</v>
      </c>
      <c r="D9" s="81"/>
      <c r="E9" s="15"/>
      <c r="F9" s="15"/>
      <c r="G9" s="102"/>
      <c r="H9" s="208"/>
      <c r="I9" s="3">
        <v>400</v>
      </c>
      <c r="J9" s="3">
        <v>215</v>
      </c>
      <c r="K9" s="4">
        <v>900</v>
      </c>
      <c r="L9" s="4">
        <v>399</v>
      </c>
      <c r="M9" s="182"/>
    </row>
    <row r="10" spans="1:13" ht="15" thickBot="1" x14ac:dyDescent="0.35">
      <c r="A10" s="216"/>
      <c r="B10" s="37"/>
      <c r="C10" s="37"/>
      <c r="D10" s="77">
        <f>SUM(D3:D9)</f>
        <v>114500</v>
      </c>
      <c r="E10" s="44">
        <f>SUM(E3:E9)</f>
        <v>20</v>
      </c>
      <c r="F10" s="44"/>
      <c r="G10" s="126"/>
      <c r="H10" s="226"/>
      <c r="I10" s="94">
        <f t="shared" ref="I10:L10" si="0">SUM(I3:I9)</f>
        <v>7252</v>
      </c>
      <c r="J10" s="94">
        <f t="shared" si="0"/>
        <v>3318</v>
      </c>
      <c r="K10" s="94">
        <f t="shared" si="0"/>
        <v>19322</v>
      </c>
      <c r="L10" s="94">
        <f t="shared" si="0"/>
        <v>9954</v>
      </c>
      <c r="M10" s="183">
        <f>SUM(M3:M9)</f>
        <v>129</v>
      </c>
    </row>
    <row r="12" spans="1:13" x14ac:dyDescent="0.3">
      <c r="A12" t="s">
        <v>320</v>
      </c>
    </row>
    <row r="14" spans="1:13" x14ac:dyDescent="0.3">
      <c r="A14" s="185" t="s">
        <v>349</v>
      </c>
    </row>
  </sheetData>
  <mergeCells count="4">
    <mergeCell ref="A3:A10"/>
    <mergeCell ref="H3:H10"/>
    <mergeCell ref="B5:B7"/>
    <mergeCell ref="B8:B9"/>
  </mergeCells>
  <phoneticPr fontId="17" type="noConversion"/>
  <pageMargins left="0.75000000000000011" right="0.75000000000000011" top="1" bottom="1" header="0.5" footer="0.5"/>
  <pageSetup paperSize="9" scale="75"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20"/>
  <sheetViews>
    <sheetView topLeftCell="A7" workbookViewId="0">
      <selection activeCell="A20" sqref="A20"/>
    </sheetView>
  </sheetViews>
  <sheetFormatPr baseColWidth="10" defaultRowHeight="14.4" x14ac:dyDescent="0.3"/>
  <cols>
    <col min="3" max="3" width="17" customWidth="1"/>
    <col min="4" max="4" width="11.109375" bestFit="1" customWidth="1"/>
    <col min="6" max="6" width="18.5546875" customWidth="1"/>
    <col min="13" max="13" width="9.6640625" customWidth="1"/>
  </cols>
  <sheetData>
    <row r="1" spans="1:13" ht="28.8" customHeight="1" thickBot="1" x14ac:dyDescent="0.4">
      <c r="A1" s="184" t="s">
        <v>348</v>
      </c>
    </row>
    <row r="2" spans="1:13" ht="119.4" customHeight="1" thickBot="1" x14ac:dyDescent="0.35">
      <c r="A2" s="67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3" x14ac:dyDescent="0.3">
      <c r="A3" s="214">
        <v>8</v>
      </c>
      <c r="B3" s="29" t="s">
        <v>80</v>
      </c>
      <c r="C3" s="29" t="s">
        <v>81</v>
      </c>
      <c r="D3" s="31">
        <v>1500</v>
      </c>
      <c r="E3" s="22">
        <v>1</v>
      </c>
      <c r="F3" s="22"/>
      <c r="G3" s="23">
        <v>2</v>
      </c>
      <c r="H3" s="217">
        <v>5</v>
      </c>
      <c r="I3" s="32">
        <v>122</v>
      </c>
      <c r="J3" s="32">
        <v>42</v>
      </c>
      <c r="K3" s="31">
        <v>439</v>
      </c>
      <c r="L3" s="33">
        <v>176</v>
      </c>
      <c r="M3" s="46"/>
    </row>
    <row r="4" spans="1:13" x14ac:dyDescent="0.3">
      <c r="A4" s="215"/>
      <c r="B4" s="206" t="s">
        <v>82</v>
      </c>
      <c r="C4" s="75" t="s">
        <v>199</v>
      </c>
      <c r="D4" s="4">
        <v>11000</v>
      </c>
      <c r="E4" s="8">
        <v>4</v>
      </c>
      <c r="F4" s="8"/>
      <c r="G4" s="1">
        <v>7</v>
      </c>
      <c r="H4" s="192"/>
      <c r="I4" s="3">
        <v>981</v>
      </c>
      <c r="J4" s="3">
        <v>269</v>
      </c>
      <c r="K4" s="4">
        <v>2789</v>
      </c>
      <c r="L4" s="18">
        <v>1775</v>
      </c>
      <c r="M4" s="210">
        <v>29</v>
      </c>
    </row>
    <row r="5" spans="1:13" x14ac:dyDescent="0.3">
      <c r="A5" s="215"/>
      <c r="B5" s="207"/>
      <c r="C5" s="75" t="s">
        <v>316</v>
      </c>
      <c r="D5" s="4"/>
      <c r="E5" s="8"/>
      <c r="F5" s="8"/>
      <c r="G5" s="1"/>
      <c r="H5" s="192"/>
      <c r="I5" s="3">
        <v>156</v>
      </c>
      <c r="J5" s="3">
        <v>82</v>
      </c>
      <c r="K5" s="4">
        <v>401</v>
      </c>
      <c r="L5" s="18">
        <v>286</v>
      </c>
      <c r="M5" s="211"/>
    </row>
    <row r="6" spans="1:13" x14ac:dyDescent="0.3">
      <c r="A6" s="215"/>
      <c r="B6" s="206" t="s">
        <v>83</v>
      </c>
      <c r="C6" s="75" t="s">
        <v>200</v>
      </c>
      <c r="D6" s="60">
        <v>20500</v>
      </c>
      <c r="E6" s="8">
        <v>5</v>
      </c>
      <c r="F6" s="8">
        <v>1</v>
      </c>
      <c r="G6" s="1">
        <v>11</v>
      </c>
      <c r="H6" s="192"/>
      <c r="I6" s="3">
        <v>1842</v>
      </c>
      <c r="J6" s="3">
        <v>782</v>
      </c>
      <c r="K6" s="4">
        <v>4869</v>
      </c>
      <c r="L6" s="18">
        <v>2855</v>
      </c>
      <c r="M6" s="210">
        <v>61</v>
      </c>
    </row>
    <row r="7" spans="1:13" x14ac:dyDescent="0.3">
      <c r="A7" s="215"/>
      <c r="B7" s="219"/>
      <c r="C7" s="75" t="s">
        <v>317</v>
      </c>
      <c r="D7" s="4"/>
      <c r="E7" s="8"/>
      <c r="F7" s="8"/>
      <c r="G7" s="1"/>
      <c r="H7" s="192"/>
      <c r="I7" s="3">
        <v>358</v>
      </c>
      <c r="J7" s="3">
        <v>170</v>
      </c>
      <c r="K7" s="4">
        <v>676</v>
      </c>
      <c r="L7" s="18">
        <v>379</v>
      </c>
      <c r="M7" s="213"/>
    </row>
    <row r="8" spans="1:13" x14ac:dyDescent="0.3">
      <c r="A8" s="215"/>
      <c r="B8" s="219"/>
      <c r="C8" s="75" t="s">
        <v>201</v>
      </c>
      <c r="D8" s="4"/>
      <c r="E8" s="8"/>
      <c r="F8" s="8"/>
      <c r="G8" s="1"/>
      <c r="H8" s="192"/>
      <c r="I8" s="3">
        <v>29</v>
      </c>
      <c r="J8" s="3">
        <v>3</v>
      </c>
      <c r="K8" s="4">
        <v>186</v>
      </c>
      <c r="L8" s="18">
        <v>75</v>
      </c>
      <c r="M8" s="213"/>
    </row>
    <row r="9" spans="1:13" x14ac:dyDescent="0.3">
      <c r="A9" s="215"/>
      <c r="B9" s="207"/>
      <c r="C9" s="75" t="s">
        <v>202</v>
      </c>
      <c r="D9" s="4"/>
      <c r="E9" s="8"/>
      <c r="F9" s="8"/>
      <c r="G9" s="1"/>
      <c r="H9" s="192"/>
      <c r="I9" s="3"/>
      <c r="J9" s="3"/>
      <c r="K9" s="4"/>
      <c r="L9" s="18"/>
      <c r="M9" s="211"/>
    </row>
    <row r="10" spans="1:13" x14ac:dyDescent="0.3">
      <c r="A10" s="215"/>
      <c r="B10" s="206" t="s">
        <v>84</v>
      </c>
      <c r="C10" s="75" t="s">
        <v>293</v>
      </c>
      <c r="D10" s="60">
        <v>27000</v>
      </c>
      <c r="E10" s="8">
        <v>5</v>
      </c>
      <c r="F10" s="8">
        <v>1</v>
      </c>
      <c r="G10" s="1">
        <v>11</v>
      </c>
      <c r="H10" s="192"/>
      <c r="I10" s="3">
        <v>1934</v>
      </c>
      <c r="J10" s="3">
        <v>643</v>
      </c>
      <c r="K10" s="4">
        <v>4764</v>
      </c>
      <c r="L10" s="18">
        <v>2456</v>
      </c>
      <c r="M10" s="210">
        <v>13</v>
      </c>
    </row>
    <row r="11" spans="1:13" x14ac:dyDescent="0.3">
      <c r="A11" s="215"/>
      <c r="B11" s="219"/>
      <c r="C11" s="75" t="s">
        <v>203</v>
      </c>
      <c r="D11" s="4"/>
      <c r="E11" s="8"/>
      <c r="F11" s="8"/>
      <c r="G11" s="1"/>
      <c r="H11" s="192"/>
      <c r="I11" s="3">
        <v>999</v>
      </c>
      <c r="J11" s="3">
        <v>322</v>
      </c>
      <c r="K11" s="4">
        <v>1432</v>
      </c>
      <c r="L11" s="18">
        <v>804</v>
      </c>
      <c r="M11" s="213"/>
    </row>
    <row r="12" spans="1:13" x14ac:dyDescent="0.3">
      <c r="A12" s="215"/>
      <c r="B12" s="207"/>
      <c r="C12" s="75" t="s">
        <v>318</v>
      </c>
      <c r="D12" s="4"/>
      <c r="E12" s="8"/>
      <c r="F12" s="8"/>
      <c r="G12" s="1"/>
      <c r="H12" s="192"/>
      <c r="I12" s="3"/>
      <c r="J12" s="3"/>
      <c r="K12" s="4">
        <v>393</v>
      </c>
      <c r="L12" s="18">
        <v>211</v>
      </c>
      <c r="M12" s="211"/>
    </row>
    <row r="13" spans="1:13" x14ac:dyDescent="0.3">
      <c r="A13" s="215"/>
      <c r="B13" s="7" t="s">
        <v>85</v>
      </c>
      <c r="C13" s="7" t="s">
        <v>85</v>
      </c>
      <c r="D13" s="4">
        <v>7500</v>
      </c>
      <c r="E13" s="8">
        <v>3</v>
      </c>
      <c r="F13" s="8"/>
      <c r="G13" s="1">
        <v>6</v>
      </c>
      <c r="H13" s="192"/>
      <c r="I13" s="3">
        <v>1190</v>
      </c>
      <c r="J13" s="3">
        <v>350</v>
      </c>
      <c r="K13" s="4">
        <v>2395</v>
      </c>
      <c r="L13" s="18">
        <v>377</v>
      </c>
      <c r="M13" s="47">
        <v>0</v>
      </c>
    </row>
    <row r="14" spans="1:13" x14ac:dyDescent="0.3">
      <c r="A14" s="215"/>
      <c r="B14" s="206" t="s">
        <v>86</v>
      </c>
      <c r="C14" s="75" t="s">
        <v>294</v>
      </c>
      <c r="D14" s="6">
        <v>7500</v>
      </c>
      <c r="E14" s="14">
        <v>3</v>
      </c>
      <c r="F14" s="14"/>
      <c r="G14" s="2">
        <v>6</v>
      </c>
      <c r="H14" s="192"/>
      <c r="I14" s="3">
        <v>330</v>
      </c>
      <c r="J14" s="3">
        <v>93</v>
      </c>
      <c r="K14" s="4">
        <v>1414</v>
      </c>
      <c r="L14" s="18">
        <v>1038</v>
      </c>
      <c r="M14" s="210">
        <v>12</v>
      </c>
    </row>
    <row r="15" spans="1:13" x14ac:dyDescent="0.3">
      <c r="A15" s="215"/>
      <c r="B15" s="207"/>
      <c r="C15" s="125" t="s">
        <v>204</v>
      </c>
      <c r="D15" s="81"/>
      <c r="E15" s="15"/>
      <c r="F15" s="15"/>
      <c r="G15" s="102"/>
      <c r="H15" s="192"/>
      <c r="I15" s="5">
        <v>83</v>
      </c>
      <c r="J15" s="5">
        <v>17</v>
      </c>
      <c r="K15" s="6">
        <v>250</v>
      </c>
      <c r="L15" s="20">
        <v>186</v>
      </c>
      <c r="M15" s="211"/>
    </row>
    <row r="16" spans="1:13" ht="15" thickBot="1" x14ac:dyDescent="0.35">
      <c r="A16" s="216"/>
      <c r="B16" s="37"/>
      <c r="C16" s="37"/>
      <c r="D16" s="77">
        <f>SUM(D3:D15)</f>
        <v>75000</v>
      </c>
      <c r="E16" s="44">
        <f>SUM(E3:E15)</f>
        <v>21</v>
      </c>
      <c r="F16" s="44"/>
      <c r="G16" s="126"/>
      <c r="H16" s="218"/>
      <c r="I16" s="90">
        <f t="shared" ref="I16:L16" si="0">SUM(I3:I15)</f>
        <v>8024</v>
      </c>
      <c r="J16" s="90">
        <f t="shared" si="0"/>
        <v>2773</v>
      </c>
      <c r="K16" s="90">
        <f t="shared" si="0"/>
        <v>20008</v>
      </c>
      <c r="L16" s="90">
        <f t="shared" si="0"/>
        <v>10618</v>
      </c>
      <c r="M16" s="48">
        <f>SUM(M3:M15)</f>
        <v>115</v>
      </c>
    </row>
    <row r="18" spans="1:1" x14ac:dyDescent="0.3">
      <c r="A18" t="s">
        <v>320</v>
      </c>
    </row>
    <row r="20" spans="1:1" x14ac:dyDescent="0.3">
      <c r="A20" s="185" t="s">
        <v>349</v>
      </c>
    </row>
  </sheetData>
  <mergeCells count="10">
    <mergeCell ref="M4:M5"/>
    <mergeCell ref="M6:M9"/>
    <mergeCell ref="M10:M12"/>
    <mergeCell ref="M14:M15"/>
    <mergeCell ref="A3:A16"/>
    <mergeCell ref="H3:H16"/>
    <mergeCell ref="B4:B5"/>
    <mergeCell ref="B6:B9"/>
    <mergeCell ref="B10:B12"/>
    <mergeCell ref="B14:B15"/>
  </mergeCells>
  <phoneticPr fontId="17" type="noConversion"/>
  <pageMargins left="0.75000000000000011" right="0.75000000000000011" top="1" bottom="1" header="0.5" footer="0.5"/>
  <pageSetup paperSize="9" scale="75"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50"/>
  <sheetViews>
    <sheetView topLeftCell="A10" workbookViewId="0">
      <selection activeCell="A28" sqref="A28"/>
    </sheetView>
  </sheetViews>
  <sheetFormatPr baseColWidth="10" defaultRowHeight="14.4" x14ac:dyDescent="0.3"/>
  <cols>
    <col min="1" max="1" width="11.5546875" customWidth="1"/>
    <col min="3" max="3" width="16.21875" customWidth="1"/>
    <col min="5" max="5" width="16.6640625" customWidth="1"/>
    <col min="6" max="6" width="23.21875" customWidth="1"/>
    <col min="7" max="7" width="16.109375" customWidth="1"/>
    <col min="8" max="9" width="19.33203125" customWidth="1"/>
    <col min="13" max="13" width="13.21875" customWidth="1"/>
  </cols>
  <sheetData>
    <row r="1" spans="1:15" ht="28.8" customHeight="1" thickBot="1" x14ac:dyDescent="0.4">
      <c r="A1" s="184" t="s">
        <v>348</v>
      </c>
    </row>
    <row r="2" spans="1:15" ht="111.6" customHeight="1" thickBot="1" x14ac:dyDescent="0.35">
      <c r="A2" s="129" t="s">
        <v>323</v>
      </c>
      <c r="B2" s="68" t="s">
        <v>0</v>
      </c>
      <c r="C2" s="68" t="s">
        <v>326</v>
      </c>
      <c r="D2" s="69" t="s">
        <v>325</v>
      </c>
      <c r="E2" s="70" t="s">
        <v>345</v>
      </c>
      <c r="F2" s="70" t="s">
        <v>346</v>
      </c>
      <c r="G2" s="85" t="s">
        <v>344</v>
      </c>
      <c r="H2" s="71" t="s">
        <v>321</v>
      </c>
      <c r="I2" s="68" t="s">
        <v>332</v>
      </c>
      <c r="J2" s="68" t="s">
        <v>278</v>
      </c>
      <c r="K2" s="69" t="s">
        <v>280</v>
      </c>
      <c r="L2" s="69" t="s">
        <v>279</v>
      </c>
      <c r="M2" s="172" t="s">
        <v>324</v>
      </c>
    </row>
    <row r="3" spans="1:15" x14ac:dyDescent="0.3">
      <c r="A3" s="214">
        <v>7</v>
      </c>
      <c r="B3" s="227" t="s">
        <v>65</v>
      </c>
      <c r="C3" s="30" t="s">
        <v>192</v>
      </c>
      <c r="D3" s="31">
        <v>1000</v>
      </c>
      <c r="E3" s="22">
        <v>1</v>
      </c>
      <c r="F3" s="22"/>
      <c r="G3" s="23">
        <v>2</v>
      </c>
      <c r="H3" s="217">
        <v>3</v>
      </c>
      <c r="I3" s="32">
        <v>101</v>
      </c>
      <c r="J3" s="32">
        <v>85</v>
      </c>
      <c r="K3" s="31">
        <v>202</v>
      </c>
      <c r="L3" s="33">
        <v>54</v>
      </c>
      <c r="M3" s="210"/>
    </row>
    <row r="4" spans="1:15" x14ac:dyDescent="0.3">
      <c r="A4" s="215"/>
      <c r="B4" s="228"/>
      <c r="C4" s="115" t="s">
        <v>327</v>
      </c>
      <c r="D4" s="98"/>
      <c r="E4" s="13"/>
      <c r="F4" s="13"/>
      <c r="G4" s="108"/>
      <c r="H4" s="192"/>
      <c r="I4" s="107">
        <v>5</v>
      </c>
      <c r="J4" s="107">
        <v>3</v>
      </c>
      <c r="K4" s="98">
        <v>113</v>
      </c>
      <c r="L4" s="101">
        <v>55</v>
      </c>
      <c r="M4" s="211"/>
    </row>
    <row r="5" spans="1:15" x14ac:dyDescent="0.3">
      <c r="A5" s="215"/>
      <c r="B5" s="206" t="s">
        <v>66</v>
      </c>
      <c r="C5" s="75" t="s">
        <v>193</v>
      </c>
      <c r="D5" s="4">
        <v>2000</v>
      </c>
      <c r="E5" s="8">
        <v>1</v>
      </c>
      <c r="F5" s="8"/>
      <c r="G5" s="1">
        <v>2</v>
      </c>
      <c r="H5" s="192"/>
      <c r="I5" s="3">
        <v>59</v>
      </c>
      <c r="J5" s="3">
        <v>38</v>
      </c>
      <c r="K5" s="4">
        <v>324</v>
      </c>
      <c r="L5" s="18">
        <v>145</v>
      </c>
      <c r="M5" s="210">
        <v>1</v>
      </c>
    </row>
    <row r="6" spans="1:15" x14ac:dyDescent="0.3">
      <c r="A6" s="215"/>
      <c r="B6" s="219"/>
      <c r="C6" s="116" t="s">
        <v>328</v>
      </c>
      <c r="D6" s="4"/>
      <c r="E6" s="8"/>
      <c r="F6" s="8"/>
      <c r="G6" s="1"/>
      <c r="H6" s="192"/>
      <c r="I6" s="3">
        <v>28</v>
      </c>
      <c r="J6" s="3">
        <v>21</v>
      </c>
      <c r="K6" s="4">
        <v>102</v>
      </c>
      <c r="L6" s="18">
        <v>60</v>
      </c>
      <c r="M6" s="213"/>
    </row>
    <row r="7" spans="1:15" x14ac:dyDescent="0.3">
      <c r="A7" s="215"/>
      <c r="B7" s="219"/>
      <c r="C7" s="75" t="s">
        <v>194</v>
      </c>
      <c r="D7" s="4"/>
      <c r="E7" s="8"/>
      <c r="F7" s="8"/>
      <c r="G7" s="1"/>
      <c r="H7" s="192"/>
      <c r="I7" s="3">
        <v>17</v>
      </c>
      <c r="J7" s="3">
        <v>11</v>
      </c>
      <c r="K7" s="4">
        <v>62</v>
      </c>
      <c r="L7" s="18">
        <v>42</v>
      </c>
      <c r="M7" s="213"/>
      <c r="O7" s="104"/>
    </row>
    <row r="8" spans="1:15" x14ac:dyDescent="0.3">
      <c r="A8" s="215"/>
      <c r="B8" s="219"/>
      <c r="C8" s="116" t="s">
        <v>329</v>
      </c>
      <c r="D8" s="4"/>
      <c r="E8" s="8"/>
      <c r="F8" s="8"/>
      <c r="G8" s="1"/>
      <c r="H8" s="192"/>
      <c r="I8" s="3">
        <v>19</v>
      </c>
      <c r="J8" s="3">
        <v>13</v>
      </c>
      <c r="K8" s="4"/>
      <c r="L8" s="18"/>
      <c r="M8" s="213"/>
      <c r="O8" s="104"/>
    </row>
    <row r="9" spans="1:15" x14ac:dyDescent="0.3">
      <c r="A9" s="215"/>
      <c r="B9" s="207"/>
      <c r="C9" s="116" t="s">
        <v>330</v>
      </c>
      <c r="D9" s="4"/>
      <c r="E9" s="8"/>
      <c r="F9" s="8"/>
      <c r="G9" s="1"/>
      <c r="H9" s="192"/>
      <c r="I9" s="3"/>
      <c r="J9" s="3"/>
      <c r="K9" s="4">
        <v>35</v>
      </c>
      <c r="L9" s="18">
        <v>12</v>
      </c>
      <c r="M9" s="211"/>
      <c r="O9" s="104"/>
    </row>
    <row r="10" spans="1:15" ht="15.6" x14ac:dyDescent="0.3">
      <c r="A10" s="215"/>
      <c r="B10" s="72"/>
      <c r="C10" s="75" t="s">
        <v>195</v>
      </c>
      <c r="D10" s="4"/>
      <c r="E10" s="8"/>
      <c r="F10" s="8"/>
      <c r="G10" s="1"/>
      <c r="H10" s="192"/>
      <c r="I10" s="3"/>
      <c r="J10" s="3"/>
      <c r="K10" s="4">
        <v>31</v>
      </c>
      <c r="L10" s="18">
        <v>16</v>
      </c>
      <c r="M10" s="47"/>
      <c r="O10" s="112"/>
    </row>
    <row r="11" spans="1:15" x14ac:dyDescent="0.3">
      <c r="A11" s="215"/>
      <c r="B11" s="7" t="s">
        <v>67</v>
      </c>
      <c r="C11" s="7" t="s">
        <v>68</v>
      </c>
      <c r="D11" s="4">
        <v>1000</v>
      </c>
      <c r="E11" s="8">
        <v>1</v>
      </c>
      <c r="F11" s="8"/>
      <c r="G11" s="1">
        <v>2</v>
      </c>
      <c r="H11" s="192"/>
      <c r="I11" s="3">
        <v>49</v>
      </c>
      <c r="J11" s="3">
        <v>27</v>
      </c>
      <c r="K11" s="4">
        <v>196</v>
      </c>
      <c r="L11" s="18">
        <v>90</v>
      </c>
      <c r="M11" s="47"/>
      <c r="O11" s="113"/>
    </row>
    <row r="12" spans="1:15" x14ac:dyDescent="0.3">
      <c r="A12" s="215"/>
      <c r="B12" s="7" t="s">
        <v>69</v>
      </c>
      <c r="C12" s="7" t="s">
        <v>70</v>
      </c>
      <c r="D12" s="4">
        <v>2500</v>
      </c>
      <c r="E12" s="8">
        <v>3</v>
      </c>
      <c r="F12" s="8"/>
      <c r="G12" s="1">
        <v>6</v>
      </c>
      <c r="H12" s="192"/>
      <c r="I12" s="3">
        <v>149</v>
      </c>
      <c r="J12" s="3">
        <v>96</v>
      </c>
      <c r="K12" s="4">
        <v>215</v>
      </c>
      <c r="L12" s="18">
        <v>136</v>
      </c>
      <c r="M12" s="47"/>
      <c r="O12" s="113"/>
    </row>
    <row r="13" spans="1:15" x14ac:dyDescent="0.3">
      <c r="A13" s="215"/>
      <c r="B13" s="206" t="s">
        <v>71</v>
      </c>
      <c r="C13" s="99" t="s">
        <v>196</v>
      </c>
      <c r="D13" s="4">
        <v>6000</v>
      </c>
      <c r="E13" s="8">
        <v>3</v>
      </c>
      <c r="F13" s="8"/>
      <c r="G13" s="1">
        <v>6</v>
      </c>
      <c r="H13" s="192"/>
      <c r="I13" s="3">
        <v>254</v>
      </c>
      <c r="J13" s="3">
        <v>146</v>
      </c>
      <c r="K13" s="4">
        <v>1164</v>
      </c>
      <c r="L13" s="18">
        <v>405</v>
      </c>
      <c r="M13" s="210">
        <v>5</v>
      </c>
      <c r="O13" s="113"/>
    </row>
    <row r="14" spans="1:15" x14ac:dyDescent="0.3">
      <c r="A14" s="215"/>
      <c r="B14" s="207"/>
      <c r="C14" s="116" t="s">
        <v>331</v>
      </c>
      <c r="D14" s="4"/>
      <c r="E14" s="8"/>
      <c r="F14" s="8"/>
      <c r="G14" s="1"/>
      <c r="H14" s="192"/>
      <c r="I14" s="3">
        <v>155</v>
      </c>
      <c r="J14" s="3">
        <v>118</v>
      </c>
      <c r="K14" s="4">
        <v>238</v>
      </c>
      <c r="L14" s="18">
        <v>107</v>
      </c>
      <c r="M14" s="211"/>
      <c r="O14" s="113"/>
    </row>
    <row r="15" spans="1:15" ht="21" customHeight="1" x14ac:dyDescent="0.3">
      <c r="A15" s="215"/>
      <c r="B15" s="7" t="s">
        <v>72</v>
      </c>
      <c r="C15" s="7" t="s">
        <v>73</v>
      </c>
      <c r="D15" s="4">
        <v>3000</v>
      </c>
      <c r="E15" s="8">
        <v>3</v>
      </c>
      <c r="F15" s="8"/>
      <c r="G15" s="1">
        <v>6</v>
      </c>
      <c r="H15" s="192"/>
      <c r="I15" s="3">
        <v>136</v>
      </c>
      <c r="J15" s="3">
        <v>89</v>
      </c>
      <c r="K15" s="4">
        <v>936</v>
      </c>
      <c r="L15" s="18">
        <v>443</v>
      </c>
      <c r="M15" s="47">
        <v>13</v>
      </c>
      <c r="O15" s="113"/>
    </row>
    <row r="16" spans="1:15" x14ac:dyDescent="0.3">
      <c r="A16" s="215"/>
      <c r="B16" s="206" t="s">
        <v>74</v>
      </c>
      <c r="C16" s="75" t="s">
        <v>291</v>
      </c>
      <c r="D16" s="4">
        <v>3000</v>
      </c>
      <c r="E16" s="8">
        <v>3</v>
      </c>
      <c r="F16" s="8"/>
      <c r="G16" s="1">
        <v>6</v>
      </c>
      <c r="H16" s="192"/>
      <c r="I16" s="3">
        <v>144</v>
      </c>
      <c r="J16" s="3">
        <v>82</v>
      </c>
      <c r="K16" s="4">
        <v>908</v>
      </c>
      <c r="L16" s="18">
        <v>328</v>
      </c>
      <c r="M16" s="210">
        <v>7</v>
      </c>
      <c r="O16" s="113"/>
    </row>
    <row r="17" spans="1:15" x14ac:dyDescent="0.3">
      <c r="A17" s="215"/>
      <c r="B17" s="207"/>
      <c r="C17" s="75" t="s">
        <v>197</v>
      </c>
      <c r="D17" s="4"/>
      <c r="E17" s="8"/>
      <c r="F17" s="8"/>
      <c r="G17" s="1"/>
      <c r="H17" s="192"/>
      <c r="I17" s="3"/>
      <c r="J17" s="3"/>
      <c r="K17" s="4">
        <v>44</v>
      </c>
      <c r="L17" s="18">
        <v>22</v>
      </c>
      <c r="M17" s="211"/>
      <c r="O17" s="113"/>
    </row>
    <row r="18" spans="1:15" x14ac:dyDescent="0.3">
      <c r="A18" s="215"/>
      <c r="B18" s="206" t="s">
        <v>75</v>
      </c>
      <c r="C18" s="75" t="s">
        <v>292</v>
      </c>
      <c r="D18" s="4">
        <v>6000</v>
      </c>
      <c r="E18" s="8">
        <v>3</v>
      </c>
      <c r="F18" s="8"/>
      <c r="G18" s="1">
        <v>6</v>
      </c>
      <c r="H18" s="192"/>
      <c r="I18" s="3">
        <v>179</v>
      </c>
      <c r="J18" s="3">
        <v>69</v>
      </c>
      <c r="K18" s="4">
        <f>727+712</f>
        <v>1439</v>
      </c>
      <c r="L18" s="18">
        <f>268+248</f>
        <v>516</v>
      </c>
      <c r="M18" s="210">
        <v>1</v>
      </c>
      <c r="O18" s="113"/>
    </row>
    <row r="19" spans="1:15" x14ac:dyDescent="0.3">
      <c r="A19" s="215"/>
      <c r="B19" s="219"/>
      <c r="C19" s="75" t="s">
        <v>198</v>
      </c>
      <c r="D19" s="4"/>
      <c r="E19" s="8"/>
      <c r="F19" s="8"/>
      <c r="G19" s="1"/>
      <c r="H19" s="192"/>
      <c r="I19" s="3">
        <v>29</v>
      </c>
      <c r="J19" s="3">
        <v>14</v>
      </c>
      <c r="K19" s="4">
        <v>128</v>
      </c>
      <c r="L19" s="18">
        <v>52</v>
      </c>
      <c r="M19" s="213"/>
      <c r="O19" s="113"/>
    </row>
    <row r="20" spans="1:15" ht="19.95" customHeight="1" x14ac:dyDescent="0.3">
      <c r="A20" s="215"/>
      <c r="B20" s="219"/>
      <c r="C20" s="74" t="s">
        <v>314</v>
      </c>
      <c r="D20" s="4"/>
      <c r="E20" s="8"/>
      <c r="F20" s="8"/>
      <c r="G20" s="1"/>
      <c r="H20" s="192"/>
      <c r="I20" s="3"/>
      <c r="J20" s="3"/>
      <c r="K20" s="4">
        <v>22</v>
      </c>
      <c r="L20" s="18">
        <v>8</v>
      </c>
      <c r="M20" s="213"/>
      <c r="O20" s="113"/>
    </row>
    <row r="21" spans="1:15" x14ac:dyDescent="0.3">
      <c r="A21" s="215"/>
      <c r="B21" s="219"/>
      <c r="C21" s="75" t="s">
        <v>315</v>
      </c>
      <c r="D21" s="4"/>
      <c r="E21" s="8"/>
      <c r="F21" s="8"/>
      <c r="G21" s="1"/>
      <c r="H21" s="192"/>
      <c r="I21" s="3">
        <v>19</v>
      </c>
      <c r="J21" s="3">
        <v>6</v>
      </c>
      <c r="K21" s="4">
        <v>53</v>
      </c>
      <c r="L21" s="18">
        <v>26</v>
      </c>
      <c r="M21" s="211"/>
      <c r="O21" s="113"/>
    </row>
    <row r="22" spans="1:15" x14ac:dyDescent="0.3">
      <c r="A22" s="215"/>
      <c r="B22" s="7" t="s">
        <v>76</v>
      </c>
      <c r="C22" s="7" t="s">
        <v>77</v>
      </c>
      <c r="D22" s="4">
        <v>1500</v>
      </c>
      <c r="E22" s="8">
        <v>1</v>
      </c>
      <c r="F22" s="8"/>
      <c r="G22" s="1">
        <v>2</v>
      </c>
      <c r="H22" s="192"/>
      <c r="I22" s="3">
        <v>66</v>
      </c>
      <c r="J22" s="3">
        <v>16</v>
      </c>
      <c r="K22" s="4">
        <v>347</v>
      </c>
      <c r="L22" s="18">
        <v>225</v>
      </c>
      <c r="M22" s="47">
        <v>0</v>
      </c>
      <c r="O22" s="113"/>
    </row>
    <row r="23" spans="1:15" x14ac:dyDescent="0.3">
      <c r="A23" s="215"/>
      <c r="B23" s="7" t="s">
        <v>78</v>
      </c>
      <c r="C23" s="7" t="s">
        <v>79</v>
      </c>
      <c r="D23" s="6">
        <v>1000</v>
      </c>
      <c r="E23" s="14">
        <v>1</v>
      </c>
      <c r="F23" s="14"/>
      <c r="G23" s="2">
        <v>2</v>
      </c>
      <c r="H23" s="192"/>
      <c r="I23" s="3">
        <v>28</v>
      </c>
      <c r="J23" s="3">
        <v>18</v>
      </c>
      <c r="K23" s="4"/>
      <c r="L23" s="18"/>
      <c r="M23" s="47">
        <v>0</v>
      </c>
      <c r="O23" s="113"/>
    </row>
    <row r="24" spans="1:15" ht="15" thickBot="1" x14ac:dyDescent="0.35">
      <c r="A24" s="216"/>
      <c r="B24" s="105"/>
      <c r="C24" s="105"/>
      <c r="D24" s="106">
        <f>0+(SUM(D3:D23))</f>
        <v>27000</v>
      </c>
      <c r="E24" s="24">
        <f>SUM(E3:E23)</f>
        <v>20</v>
      </c>
      <c r="F24" s="24"/>
      <c r="G24" s="109"/>
      <c r="H24" s="218"/>
      <c r="I24" s="90">
        <f t="shared" ref="I24:L24" si="0">SUM(I3:I23)</f>
        <v>1437</v>
      </c>
      <c r="J24" s="90">
        <f t="shared" si="0"/>
        <v>852</v>
      </c>
      <c r="K24" s="90">
        <f t="shared" si="0"/>
        <v>6559</v>
      </c>
      <c r="L24" s="90">
        <f t="shared" si="0"/>
        <v>2742</v>
      </c>
      <c r="M24" s="48">
        <f>SUM(M3:M23)</f>
        <v>27</v>
      </c>
      <c r="O24" s="113"/>
    </row>
    <row r="25" spans="1:15" x14ac:dyDescent="0.3">
      <c r="O25" s="113"/>
    </row>
    <row r="26" spans="1:15" x14ac:dyDescent="0.3">
      <c r="A26" t="s">
        <v>320</v>
      </c>
      <c r="O26" s="113"/>
    </row>
    <row r="27" spans="1:15" x14ac:dyDescent="0.3">
      <c r="O27" s="113"/>
    </row>
    <row r="28" spans="1:15" x14ac:dyDescent="0.3">
      <c r="A28" s="185" t="s">
        <v>349</v>
      </c>
      <c r="O28" s="113"/>
    </row>
    <row r="29" spans="1:15" x14ac:dyDescent="0.3">
      <c r="H29" s="110"/>
      <c r="O29" s="113"/>
    </row>
    <row r="30" spans="1:15" x14ac:dyDescent="0.3">
      <c r="H30" s="110"/>
      <c r="O30" s="113"/>
    </row>
    <row r="31" spans="1:15" x14ac:dyDescent="0.3">
      <c r="H31" s="110"/>
      <c r="O31" s="113"/>
    </row>
    <row r="32" spans="1:15" x14ac:dyDescent="0.3">
      <c r="H32" s="110"/>
      <c r="O32" s="114"/>
    </row>
    <row r="33" spans="8:15" x14ac:dyDescent="0.3">
      <c r="H33" s="110"/>
      <c r="O33" s="104"/>
    </row>
    <row r="34" spans="8:15" x14ac:dyDescent="0.3">
      <c r="H34" s="110"/>
      <c r="O34" s="104"/>
    </row>
    <row r="35" spans="8:15" x14ac:dyDescent="0.3">
      <c r="H35" s="110"/>
      <c r="O35" s="104"/>
    </row>
    <row r="36" spans="8:15" x14ac:dyDescent="0.3">
      <c r="H36" s="110"/>
    </row>
    <row r="37" spans="8:15" x14ac:dyDescent="0.3">
      <c r="H37" s="110"/>
    </row>
    <row r="38" spans="8:15" x14ac:dyDescent="0.3">
      <c r="H38" s="110"/>
    </row>
    <row r="39" spans="8:15" x14ac:dyDescent="0.3">
      <c r="H39" s="110"/>
    </row>
    <row r="40" spans="8:15" x14ac:dyDescent="0.3">
      <c r="H40" s="110"/>
    </row>
    <row r="41" spans="8:15" x14ac:dyDescent="0.3">
      <c r="H41" s="110"/>
    </row>
    <row r="42" spans="8:15" x14ac:dyDescent="0.3">
      <c r="H42" s="110"/>
    </row>
    <row r="43" spans="8:15" x14ac:dyDescent="0.3">
      <c r="H43" s="110"/>
    </row>
    <row r="44" spans="8:15" x14ac:dyDescent="0.3">
      <c r="H44" s="110"/>
    </row>
    <row r="45" spans="8:15" x14ac:dyDescent="0.3">
      <c r="H45" s="110"/>
    </row>
    <row r="46" spans="8:15" x14ac:dyDescent="0.3">
      <c r="H46" s="110"/>
    </row>
    <row r="47" spans="8:15" x14ac:dyDescent="0.3">
      <c r="H47" s="110"/>
    </row>
    <row r="48" spans="8:15" x14ac:dyDescent="0.3">
      <c r="H48" s="110"/>
    </row>
    <row r="49" spans="8:8" x14ac:dyDescent="0.3">
      <c r="H49" s="110"/>
    </row>
    <row r="50" spans="8:8" x14ac:dyDescent="0.3">
      <c r="H50" s="111"/>
    </row>
  </sheetData>
  <mergeCells count="12">
    <mergeCell ref="A3:A24"/>
    <mergeCell ref="B13:B14"/>
    <mergeCell ref="B16:B17"/>
    <mergeCell ref="B18:B21"/>
    <mergeCell ref="B3:B4"/>
    <mergeCell ref="B5:B9"/>
    <mergeCell ref="H3:H24"/>
    <mergeCell ref="M5:M9"/>
    <mergeCell ref="M3:M4"/>
    <mergeCell ref="M13:M14"/>
    <mergeCell ref="M16:M17"/>
    <mergeCell ref="M18:M21"/>
  </mergeCells>
  <phoneticPr fontId="17" type="noConversion"/>
  <pageMargins left="0.75000000000000011" right="0.75000000000000011" top="1" bottom="1" header="0.5" footer="0.5"/>
  <pageSetup paperSize="9" scale="74" fitToHeight="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9</vt:i4>
      </vt:variant>
    </vt:vector>
  </HeadingPairs>
  <TitlesOfParts>
    <vt:vector size="24" baseType="lpstr">
      <vt:lpstr>15ème</vt:lpstr>
      <vt:lpstr>14eme</vt:lpstr>
      <vt:lpstr>13eme</vt:lpstr>
      <vt:lpstr>12eme</vt:lpstr>
      <vt:lpstr>11eme</vt:lpstr>
      <vt:lpstr>10 ème</vt:lpstr>
      <vt:lpstr>9eme</vt:lpstr>
      <vt:lpstr>8eme</vt:lpstr>
      <vt:lpstr>7eme</vt:lpstr>
      <vt:lpstr>6eme</vt:lpstr>
      <vt:lpstr>5eme</vt:lpstr>
      <vt:lpstr>4eme</vt:lpstr>
      <vt:lpstr>3 eme</vt:lpstr>
      <vt:lpstr>2eme</vt:lpstr>
      <vt:lpstr>1ere</vt:lpstr>
      <vt:lpstr>'10 ème'!Print_Area</vt:lpstr>
      <vt:lpstr>'11eme'!Print_Area</vt:lpstr>
      <vt:lpstr>'13eme'!Print_Area</vt:lpstr>
      <vt:lpstr>'14eme'!Print_Area</vt:lpstr>
      <vt:lpstr>'1ere'!Print_Area</vt:lpstr>
      <vt:lpstr>'4eme'!Print_Area</vt:lpstr>
      <vt:lpstr>'6eme'!Print_Area</vt:lpstr>
      <vt:lpstr>'8eme'!Print_Area</vt:lpstr>
      <vt:lpstr>'9eme'!Print_Area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Chardonnet</dc:creator>
  <cp:lastModifiedBy>Laurence</cp:lastModifiedBy>
  <cp:lastPrinted>2013-10-14T12:01:20Z</cp:lastPrinted>
  <dcterms:created xsi:type="dcterms:W3CDTF">2013-06-27T08:11:32Z</dcterms:created>
  <dcterms:modified xsi:type="dcterms:W3CDTF">2013-10-15T08:17:23Z</dcterms:modified>
</cp:coreProperties>
</file>